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rhard\LSA_2050\DATA\Software\TestData\"/>
    </mc:Choice>
  </mc:AlternateContent>
  <xr:revisionPtr revIDLastSave="0" documentId="13_ncr:1_{D2A735FB-D63C-4641-8675-6083D81AE0B9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Measure" sheetId="1" r:id="rId1"/>
    <sheet name="SAT Chart" sheetId="2" r:id="rId2"/>
  </sheets>
  <definedNames>
    <definedName name="CoeffNmolC" localSheetId="0">Measure!$AE$4</definedName>
    <definedName name="CoeffNmolL" localSheetId="0">Measure!$AE$3</definedName>
    <definedName name="CoeffNmolQ" localSheetId="0">Measure!$AE$2</definedName>
    <definedName name="CoeffUgC" localSheetId="0">Measure!$AF$4</definedName>
    <definedName name="CoeffUgL" localSheetId="0">Measure!$AF$3</definedName>
    <definedName name="CoeffUgQ" localSheetId="0">Measure!$AF$2</definedName>
    <definedName name="Offset310" localSheetId="0">Measure!$H$2</definedName>
    <definedName name="Offset365" localSheetId="0">Measure!$I$2</definedName>
    <definedName name="Offset450" localSheetId="0">Measure!$J$2</definedName>
    <definedName name="Offset530" localSheetId="0">Measure!$K$2</definedName>
    <definedName name="Offset615" localSheetId="0">Measure!$L$2</definedName>
    <definedName name="Offset700" localSheetId="0">Measure!$Z$2</definedName>
    <definedName name="Offset770" localSheetId="0">Measure!$AA$2</definedName>
    <definedName name="OffsetFm" localSheetId="0">Measure!$E$2</definedName>
    <definedName name="OffsetFo" localSheetId="0">Measure!$D$2</definedName>
    <definedName name="Reference310" localSheetId="0">Measure!$T$3</definedName>
    <definedName name="Reference365" localSheetId="0">Measure!$U$3</definedName>
    <definedName name="Reference450" localSheetId="0">Measure!$V$3</definedName>
    <definedName name="Reference530" localSheetId="0">Measure!$W$3</definedName>
    <definedName name="Reference700" localSheetId="0">Measure!$Z$3</definedName>
    <definedName name="Reference770" localSheetId="0">Measure!$AA$3</definedName>
    <definedName name="StandardF310" localSheetId="0">Measure!$M$3</definedName>
    <definedName name="StandardF365" localSheetId="0">Measure!$N$3</definedName>
    <definedName name="StandardF450" localSheetId="0">Measure!$O$3</definedName>
    <definedName name="StandardF530" localSheetId="0">Measure!$P$3</definedName>
    <definedName name="StandardF615" localSheetId="0">Measure!$Q$3</definedName>
    <definedName name="StandardI310" localSheetId="0">Measure!$H$3</definedName>
    <definedName name="StandardI365" localSheetId="0">Measure!$I$3</definedName>
    <definedName name="StandardI450" localSheetId="0">Measure!$J$3</definedName>
    <definedName name="StandardI530" localSheetId="0">Measure!$K$3</definedName>
    <definedName name="StandardI615" localSheetId="0">Measure!$L$3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14" i="1" l="1"/>
  <c r="AC14" i="1"/>
  <c r="AF14" i="1" s="1"/>
  <c r="AB14" i="1"/>
  <c r="Q14" i="1"/>
  <c r="P14" i="1"/>
  <c r="O14" i="1"/>
  <c r="N14" i="1"/>
  <c r="M14" i="1"/>
  <c r="G14" i="1"/>
  <c r="F14" i="1"/>
  <c r="R14" i="1" s="1"/>
  <c r="AR13" i="1"/>
  <c r="AB13" i="1"/>
  <c r="AC13" i="1" s="1"/>
  <c r="AE13" i="1" s="1"/>
  <c r="Q13" i="1"/>
  <c r="P13" i="1"/>
  <c r="O13" i="1"/>
  <c r="N13" i="1"/>
  <c r="M13" i="1"/>
  <c r="T13" i="1" s="1"/>
  <c r="G13" i="1"/>
  <c r="F13" i="1"/>
  <c r="AR12" i="1"/>
  <c r="AB12" i="1"/>
  <c r="AC12" i="1" s="1"/>
  <c r="AF12" i="1" s="1"/>
  <c r="Q12" i="1"/>
  <c r="P12" i="1"/>
  <c r="O12" i="1"/>
  <c r="N12" i="1"/>
  <c r="M12" i="1"/>
  <c r="G12" i="1"/>
  <c r="F12" i="1"/>
  <c r="AR11" i="1"/>
  <c r="AB11" i="1"/>
  <c r="AC11" i="1" s="1"/>
  <c r="Q11" i="1"/>
  <c r="P11" i="1"/>
  <c r="O11" i="1"/>
  <c r="N11" i="1"/>
  <c r="M11" i="1"/>
  <c r="G11" i="1"/>
  <c r="F11" i="1"/>
  <c r="R11" i="1" s="1"/>
  <c r="AR10" i="1"/>
  <c r="AB10" i="1"/>
  <c r="AC10" i="1" s="1"/>
  <c r="AE10" i="1" s="1"/>
  <c r="Q10" i="1"/>
  <c r="P10" i="1"/>
  <c r="O10" i="1"/>
  <c r="N10" i="1"/>
  <c r="M10" i="1"/>
  <c r="G10" i="1"/>
  <c r="F10" i="1"/>
  <c r="AR9" i="1"/>
  <c r="AC9" i="1"/>
  <c r="AF9" i="1" s="1"/>
  <c r="AB9" i="1"/>
  <c r="Q9" i="1"/>
  <c r="P9" i="1"/>
  <c r="O9" i="1"/>
  <c r="N9" i="1"/>
  <c r="M9" i="1"/>
  <c r="G9" i="1"/>
  <c r="F9" i="1"/>
  <c r="AR8" i="1"/>
  <c r="AB8" i="1"/>
  <c r="AC8" i="1" s="1"/>
  <c r="Q8" i="1"/>
  <c r="P8" i="1"/>
  <c r="O8" i="1"/>
  <c r="N8" i="1"/>
  <c r="M8" i="1"/>
  <c r="G8" i="1"/>
  <c r="F8" i="1"/>
  <c r="R8" i="1" s="1"/>
  <c r="AR7" i="1"/>
  <c r="AB7" i="1"/>
  <c r="AC7" i="1" s="1"/>
  <c r="AF7" i="1" s="1"/>
  <c r="Q7" i="1"/>
  <c r="P7" i="1"/>
  <c r="O7" i="1"/>
  <c r="N7" i="1"/>
  <c r="M7" i="1"/>
  <c r="G7" i="1"/>
  <c r="F7" i="1"/>
  <c r="AR6" i="1"/>
  <c r="AC6" i="1"/>
  <c r="AE6" i="1" s="1"/>
  <c r="AB6" i="1"/>
  <c r="W6" i="1"/>
  <c r="Y6" i="1" s="1"/>
  <c r="Q6" i="1"/>
  <c r="P6" i="1"/>
  <c r="O6" i="1"/>
  <c r="N6" i="1"/>
  <c r="M6" i="1"/>
  <c r="G6" i="1"/>
  <c r="F6" i="1"/>
  <c r="AR5" i="1"/>
  <c r="AB5" i="1"/>
  <c r="AC5" i="1" s="1"/>
  <c r="Q5" i="1"/>
  <c r="P5" i="1"/>
  <c r="O5" i="1"/>
  <c r="N5" i="1"/>
  <c r="M5" i="1"/>
  <c r="G5" i="1"/>
  <c r="F5" i="1"/>
  <c r="R5" i="1" s="1"/>
  <c r="Q3" i="1"/>
  <c r="P3" i="1"/>
  <c r="W9" i="1" s="1"/>
  <c r="Y9" i="1" s="1"/>
  <c r="O3" i="1"/>
  <c r="V9" i="1" s="1"/>
  <c r="N3" i="1"/>
  <c r="U12" i="1" s="1"/>
  <c r="X12" i="1" s="1"/>
  <c r="M3" i="1"/>
  <c r="AF11" i="1" l="1"/>
  <c r="AE11" i="1"/>
  <c r="AF5" i="1"/>
  <c r="AE5" i="1"/>
  <c r="AF8" i="1"/>
  <c r="AE8" i="1"/>
  <c r="R6" i="1"/>
  <c r="R9" i="1"/>
  <c r="R12" i="1"/>
  <c r="R13" i="1"/>
  <c r="R7" i="1"/>
  <c r="R10" i="1"/>
  <c r="V14" i="1"/>
  <c r="V5" i="1"/>
  <c r="T10" i="1"/>
  <c r="V11" i="1"/>
  <c r="U13" i="1"/>
  <c r="X13" i="1" s="1"/>
  <c r="AG13" i="1" s="1"/>
  <c r="W14" i="1"/>
  <c r="Y14" i="1" s="1"/>
  <c r="T7" i="1"/>
  <c r="W5" i="1"/>
  <c r="Y5" i="1" s="1"/>
  <c r="U7" i="1"/>
  <c r="X7" i="1" s="1"/>
  <c r="W8" i="1"/>
  <c r="Y8" i="1" s="1"/>
  <c r="U10" i="1"/>
  <c r="X10" i="1" s="1"/>
  <c r="W11" i="1"/>
  <c r="Y11" i="1" s="1"/>
  <c r="V13" i="1"/>
  <c r="U14" i="1"/>
  <c r="X14" i="1" s="1"/>
  <c r="AG14" i="1" s="1"/>
  <c r="U5" i="1"/>
  <c r="X5" i="1" s="1"/>
  <c r="AG5" i="1" s="1"/>
  <c r="V7" i="1"/>
  <c r="U8" i="1"/>
  <c r="X8" i="1" s="1"/>
  <c r="AG8" i="1" s="1"/>
  <c r="V10" i="1"/>
  <c r="U11" i="1"/>
  <c r="X11" i="1" s="1"/>
  <c r="W13" i="1"/>
  <c r="Y13" i="1" s="1"/>
  <c r="V8" i="1"/>
  <c r="W7" i="1"/>
  <c r="Y7" i="1" s="1"/>
  <c r="W10" i="1"/>
  <c r="Y10" i="1" s="1"/>
  <c r="U6" i="1"/>
  <c r="X6" i="1" s="1"/>
  <c r="U9" i="1"/>
  <c r="X9" i="1" s="1"/>
  <c r="AG9" i="1" s="1"/>
  <c r="V6" i="1"/>
  <c r="W12" i="1"/>
  <c r="Y12" i="1" s="1"/>
  <c r="AE14" i="1"/>
  <c r="AG6" i="1"/>
  <c r="AG12" i="1"/>
  <c r="AG7" i="1"/>
  <c r="AE7" i="1"/>
  <c r="AF10" i="1"/>
  <c r="AG10" i="1" s="1"/>
  <c r="AF13" i="1"/>
  <c r="T8" i="1"/>
  <c r="T11" i="1"/>
  <c r="AE12" i="1"/>
  <c r="T14" i="1"/>
  <c r="AE9" i="1"/>
  <c r="AF6" i="1"/>
  <c r="T5" i="1"/>
  <c r="T6" i="1"/>
  <c r="T9" i="1"/>
  <c r="T12" i="1"/>
  <c r="V12" i="1"/>
  <c r="AG11" i="1" l="1"/>
</calcChain>
</file>

<file path=xl/sharedStrings.xml><?xml version="1.0" encoding="utf-8"?>
<sst xmlns="http://schemas.openxmlformats.org/spreadsheetml/2006/main" count="62" uniqueCount="51">
  <si>
    <t>Date</t>
  </si>
  <si>
    <t>Time</t>
  </si>
  <si>
    <t>Type</t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</si>
  <si>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Fo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</si>
  <si>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Fm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</si>
  <si>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o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</si>
  <si>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m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</si>
  <si>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</si>
  <si>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</si>
  <si>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</si>
  <si>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</si>
  <si>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</si>
  <si>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</si>
  <si>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</si>
  <si>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</si>
  <si>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</si>
  <si>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615</t>
    </r>
  </si>
  <si>
    <r>
      <rPr>
        <b/>
        <sz val="11"/>
        <color theme="1"/>
        <rFont val="Calibri"/>
        <family val="2"/>
        <scheme val="minor"/>
      </rPr>
      <t>F</t>
    </r>
    <r>
      <rPr>
        <b/>
        <vertAlign val="subscript"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>/F</t>
    </r>
    <r>
      <rPr>
        <b/>
        <vertAlign val="subscript"/>
        <sz val="11"/>
        <color theme="1"/>
        <rFont val="Calibri"/>
        <family val="2"/>
        <scheme val="minor"/>
      </rPr>
      <t>M</t>
    </r>
  </si>
  <si>
    <t>MesRef</t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</si>
  <si>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310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</si>
  <si>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365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</si>
  <si>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450</t>
    </r>
  </si>
  <si>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530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</si>
  <si>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FLAV</t>
    </r>
  </si>
  <si>
    <r>
      <rPr>
        <b/>
        <sz val="11"/>
        <color theme="1"/>
        <rFont val="Calibri"/>
        <family val="2"/>
        <scheme val="minor"/>
      </rPr>
      <t>A</t>
    </r>
    <r>
      <rPr>
        <b/>
        <vertAlign val="subscript"/>
        <sz val="11"/>
        <color theme="1"/>
        <rFont val="Calibri"/>
        <family val="2"/>
        <scheme val="minor"/>
      </rPr>
      <t>ANTH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</si>
  <si>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700</t>
    </r>
  </si>
  <si>
    <r>
      <rPr>
        <b/>
        <sz val="11"/>
        <color theme="1"/>
        <rFont val="Calibri"/>
        <family val="2"/>
        <scheme val="minor"/>
      </rPr>
      <t>I</t>
    </r>
    <r>
      <rPr>
        <b/>
        <vertAlign val="subscript"/>
        <sz val="11"/>
        <color theme="1"/>
        <rFont val="Calibri"/>
        <family val="2"/>
        <scheme val="minor"/>
      </rPr>
      <t>770</t>
    </r>
  </si>
  <si>
    <t>Transmittance</t>
  </si>
  <si>
    <t>Absorbance</t>
  </si>
  <si>
    <t>Model</t>
  </si>
  <si>
    <r>
      <rPr>
        <b/>
        <sz val="11"/>
        <color theme="1"/>
        <rFont val="Calibri"/>
        <family val="2"/>
        <scheme val="minor"/>
      </rPr>
      <t>nmol/cm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</si>
  <si>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rPr>
        <b/>
        <sz val="11"/>
        <color theme="1"/>
        <rFont val="Calibri"/>
        <family val="2"/>
        <scheme val="minor"/>
      </rPr>
      <t>µg/cm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</si>
  <si>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NBI</t>
  </si>
  <si>
    <t>Satellite #</t>
  </si>
  <si>
    <t>DoP</t>
  </si>
  <si>
    <t>Latitude</t>
  </si>
  <si>
    <t>Longitude</t>
  </si>
  <si>
    <t>Height</t>
  </si>
  <si>
    <t>Leaf Az.</t>
  </si>
  <si>
    <t>Leaf Sl.</t>
  </si>
  <si>
    <t>Sun Az.</t>
  </si>
  <si>
    <t>Sun Elev.</t>
  </si>
  <si>
    <t>AoI</t>
  </si>
  <si>
    <t>Incidence</t>
  </si>
  <si>
    <t>Offset</t>
  </si>
  <si>
    <t>Reference</t>
  </si>
  <si>
    <t>Sedum telephium lower side</t>
  </si>
  <si>
    <t>C3 Coeff Q</t>
  </si>
  <si>
    <t>C3 Coeff L</t>
  </si>
  <si>
    <t>C3 Coeff C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</si>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</sst>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yy\-mm\-dd"/>
    <numFmt numFmtId="166" formatCode="0.0"/>
    <numFmt numFmtId="167" formatCode="0.000000"/>
    <numFmt numFmtId="168" formatCode="0\ &quot;m&quot;"/>
    <numFmt numFmtId="169" formatCode="0\ &quot;°&quot;"/>
    <numFmt numFmtId="170" formatCode="0.0\ &quot;%&quot;"/>
    <numFmt numFmtId="171" formatCode="0\ &quot;ms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21" fontId="0" fillId="0" borderId="0" xfId="0" applyNumberFormat="1"/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4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R24" sqref="R24"/>
    </sheetView>
  </sheetViews>
  <sheetFormatPr baseColWidth="10" defaultColWidth="9.140625" defaultRowHeight="15" outlineLevelCol="1" x14ac:dyDescent="0.25"/>
  <cols>
    <col min="3" max="3" width="10.7109375" customWidth="1"/>
    <col min="4" max="17" width="0" hidden="1" customWidth="1" outlineLevel="1" collapsed="1"/>
    <col min="18" max="18" width="9.140625" collapsed="1"/>
    <col min="26" max="29" width="0" hidden="1" customWidth="1" outlineLevel="1" collapsed="1"/>
    <col min="30" max="30" width="10.7109375" customWidth="1" collapsed="1"/>
    <col min="34" max="43" width="0" hidden="1" customWidth="1" outlineLevel="1" collapsed="1"/>
    <col min="44" max="44" width="9.140625" collapsed="1"/>
  </cols>
  <sheetData>
    <row r="1" spans="1:44" ht="18.75" x14ac:dyDescent="0.35">
      <c r="A1" s="1" t="s">
        <v>0</v>
      </c>
      <c r="B1" s="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s="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s="1" t="s">
        <v>27</v>
      </c>
      <c r="AC1" s="1" t="s">
        <v>28</v>
      </c>
      <c r="AD1" s="1" t="s">
        <v>29</v>
      </c>
      <c r="AE1" t="s">
        <v>30</v>
      </c>
      <c r="AF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</row>
    <row r="2" spans="1:44" x14ac:dyDescent="0.25">
      <c r="C2" t="s">
        <v>44</v>
      </c>
      <c r="D2" s="2">
        <v>68</v>
      </c>
      <c r="E2" s="2">
        <v>68</v>
      </c>
      <c r="H2" s="2">
        <v>77</v>
      </c>
      <c r="I2" s="2">
        <v>62</v>
      </c>
      <c r="J2" s="2">
        <v>35</v>
      </c>
      <c r="K2" s="2">
        <v>118</v>
      </c>
      <c r="L2" s="2">
        <v>161</v>
      </c>
      <c r="Z2" s="2">
        <v>2</v>
      </c>
      <c r="AA2" s="2">
        <v>1</v>
      </c>
      <c r="AD2" t="s">
        <v>47</v>
      </c>
      <c r="AE2" s="2">
        <v>564.719970703125</v>
      </c>
      <c r="AF2" s="2">
        <v>505.42999267578119</v>
      </c>
    </row>
    <row r="3" spans="1:44" x14ac:dyDescent="0.25">
      <c r="C3" t="s">
        <v>45</v>
      </c>
      <c r="H3" s="2">
        <v>1212</v>
      </c>
      <c r="I3" s="2">
        <v>1219</v>
      </c>
      <c r="J3" s="2">
        <v>1238</v>
      </c>
      <c r="K3" s="2">
        <v>1225</v>
      </c>
      <c r="L3" s="2">
        <v>1214</v>
      </c>
      <c r="M3" s="2">
        <f>StandardI310-Offset310</f>
        <v>1135</v>
      </c>
      <c r="N3" s="2">
        <f>StandardI365-Offset365</f>
        <v>1157</v>
      </c>
      <c r="O3" s="2">
        <f>StandardI450-Offset450</f>
        <v>1203</v>
      </c>
      <c r="P3" s="2">
        <f>StandardI530-Offset530</f>
        <v>1107</v>
      </c>
      <c r="Q3" s="2">
        <f>StandardI615-Offset615</f>
        <v>1053</v>
      </c>
      <c r="S3" t="s">
        <v>46</v>
      </c>
      <c r="T3" s="3">
        <v>0.86299999999999999</v>
      </c>
      <c r="U3" s="3">
        <v>1.2849999999999999</v>
      </c>
      <c r="V3" s="3">
        <v>1.1599999999999999</v>
      </c>
      <c r="W3" s="3">
        <v>0.80700000000000005</v>
      </c>
      <c r="Z3" s="2">
        <v>1081</v>
      </c>
      <c r="AA3" s="2">
        <v>1206</v>
      </c>
      <c r="AD3" t="s">
        <v>48</v>
      </c>
      <c r="AE3" s="2">
        <v>114.50046539306641</v>
      </c>
      <c r="AF3" s="2">
        <v>102.4899978637695</v>
      </c>
    </row>
    <row r="4" spans="1:44" x14ac:dyDescent="0.25">
      <c r="AD4" t="s">
        <v>49</v>
      </c>
      <c r="AE4" s="2">
        <v>5.2781000137329102</v>
      </c>
      <c r="AF4" s="2">
        <v>4.7238998413085938</v>
      </c>
    </row>
    <row r="5" spans="1:44" x14ac:dyDescent="0.25">
      <c r="A5" s="4">
        <v>45755.659386574072</v>
      </c>
      <c r="B5" s="5">
        <v>45755.659386574072</v>
      </c>
      <c r="C5" t="s">
        <v>50</v>
      </c>
      <c r="D5" s="2">
        <v>229</v>
      </c>
      <c r="E5" s="2">
        <v>696</v>
      </c>
      <c r="F5" s="2">
        <f t="shared" ref="F5:F14" si="0">IF(D5="","",D5-OffsetFo)</f>
        <v>161</v>
      </c>
      <c r="G5" s="2">
        <f t="shared" ref="G5:G14" si="1">IF(E5="","",E5-OffsetFm)</f>
        <v>628</v>
      </c>
      <c r="H5" s="2">
        <v>124</v>
      </c>
      <c r="I5" s="2">
        <v>272</v>
      </c>
      <c r="J5" s="2">
        <v>582</v>
      </c>
      <c r="K5" s="2">
        <v>461</v>
      </c>
      <c r="L5" s="2">
        <v>637</v>
      </c>
      <c r="M5" s="2">
        <f t="shared" ref="M5:M14" si="2">IF(H5="","",H5-Offset310)</f>
        <v>47</v>
      </c>
      <c r="N5" s="2">
        <f t="shared" ref="N5:N14" si="3">IF(I5="","",I5-Offset365)</f>
        <v>210</v>
      </c>
      <c r="O5" s="2">
        <f t="shared" ref="O5:O14" si="4">IF(J5="","",J5-Offset450)</f>
        <v>547</v>
      </c>
      <c r="P5" s="2">
        <f t="shared" ref="P5:P14" si="5">IF(K5="","",K5-Offset530)</f>
        <v>343</v>
      </c>
      <c r="Q5" s="2">
        <f t="shared" ref="Q5:Q14" si="6">IF(L5="","",L5-Offset615)</f>
        <v>476</v>
      </c>
      <c r="R5" s="3">
        <f t="shared" ref="R5:R14" si="7">IF(OR(F5="",G5="",G5=0),"",1-F5/G5)</f>
        <v>0.74363057324840764</v>
      </c>
      <c r="T5" s="3">
        <f t="shared" ref="T5:T14" si="8">IF(M5="","",(M5/Q5)/(Reference310*StandardF310/StandardF615))</f>
        <v>0.10614819636002903</v>
      </c>
      <c r="U5" s="3">
        <f t="shared" ref="U5:U14" si="9">IF(N5="","",(N5/Q5)/(Reference365*StandardF365/StandardF615))</f>
        <v>0.3124670495138116</v>
      </c>
      <c r="V5" s="3">
        <f t="shared" ref="V5:V14" si="10">IF(O5="","",(O5/Q5)/(Reference450*StandardF450/StandardF615))</f>
        <v>0.86713182994411975</v>
      </c>
      <c r="W5" s="3">
        <f t="shared" ref="W5:W14" si="11">IF(P5="","",(P5/Q5)/(Reference530*StandardF530/StandardF615))</f>
        <v>0.84936504296160387</v>
      </c>
      <c r="X5" s="3">
        <f t="shared" ref="X5:X14" si="12">IF(OR(U5="",U5&lt;=0),"",LOG10(1/U5))</f>
        <v>0.50519577342015021</v>
      </c>
      <c r="Y5" s="3">
        <f t="shared" ref="Y5:Y14" si="13">IF(OR(W5="",W5&lt;=0),"",LOG10(1/W5))</f>
        <v>7.0905617093029352E-2</v>
      </c>
      <c r="Z5" s="2">
        <v>323</v>
      </c>
      <c r="AA5" s="2">
        <v>675</v>
      </c>
      <c r="AB5" s="3">
        <f t="shared" ref="AB5:AB14" si="14">IF(OR(Z5="",AA5=""),"",((Z5-Offset700)/(AA5-Offset770))*((Reference770-Offset770)/(Reference700-Offset700)))</f>
        <v>0.53187642145848857</v>
      </c>
      <c r="AC5" s="3">
        <f t="shared" ref="AC5:AC14" si="15">IF(OR(AB5="",AB5&lt;=0),"",-LOG10(AB5))</f>
        <v>0.27418926190247123</v>
      </c>
      <c r="AE5" s="6">
        <f t="shared" ref="AE5:AE14" si="16">IF(AC5="","",CoeffNmolQ*AC5^2+CoeffNmolL*AC5+CoeffNmolC)</f>
        <v>79.128405083020937</v>
      </c>
      <c r="AF5" s="6">
        <f t="shared" ref="AF5:AF14" si="17">IF(AC5="","",CoeffUgQ*AC5^2+CoeffUgL*AC5+CoeffUgC)</f>
        <v>70.82365787842987</v>
      </c>
      <c r="AG5" s="7">
        <f t="shared" ref="AG5:AG14" si="18">IF(OR(X5="",AF5=""),"",AF5/X5)</f>
        <v>140.19051940786684</v>
      </c>
      <c r="AH5" s="2">
        <v>25</v>
      </c>
      <c r="AJ5" s="8">
        <v>49.656472000000001</v>
      </c>
      <c r="AK5" s="8">
        <v>11.097814</v>
      </c>
      <c r="AL5" s="9">
        <v>321</v>
      </c>
      <c r="AM5" s="10">
        <v>36</v>
      </c>
      <c r="AN5" s="10">
        <v>91</v>
      </c>
      <c r="AO5" s="10">
        <v>230</v>
      </c>
      <c r="AP5" s="10">
        <v>37</v>
      </c>
      <c r="AQ5" s="10">
        <v>40</v>
      </c>
      <c r="AR5" s="11">
        <f t="shared" ref="AR5:AR14" si="19">IF(AQ5="","",COS(RADIANS(AQ5)) * 100)</f>
        <v>76.604444311897808</v>
      </c>
    </row>
    <row r="6" spans="1:44" x14ac:dyDescent="0.25">
      <c r="A6" s="4">
        <v>45755.659525462957</v>
      </c>
      <c r="B6" s="5">
        <v>45755.659525462957</v>
      </c>
      <c r="C6" t="s">
        <v>50</v>
      </c>
      <c r="D6" s="2">
        <v>181</v>
      </c>
      <c r="E6" s="2">
        <v>638</v>
      </c>
      <c r="F6" s="2">
        <f t="shared" si="0"/>
        <v>113</v>
      </c>
      <c r="G6" s="2">
        <f t="shared" si="1"/>
        <v>570</v>
      </c>
      <c r="H6" s="2">
        <v>106</v>
      </c>
      <c r="I6" s="2">
        <v>141</v>
      </c>
      <c r="J6" s="2">
        <v>409</v>
      </c>
      <c r="K6" s="2">
        <v>368</v>
      </c>
      <c r="L6" s="2">
        <v>500</v>
      </c>
      <c r="M6" s="2">
        <f t="shared" si="2"/>
        <v>29</v>
      </c>
      <c r="N6" s="2">
        <f t="shared" si="3"/>
        <v>79</v>
      </c>
      <c r="O6" s="2">
        <f t="shared" si="4"/>
        <v>374</v>
      </c>
      <c r="P6" s="2">
        <f t="shared" si="5"/>
        <v>250</v>
      </c>
      <c r="Q6" s="2">
        <f t="shared" si="6"/>
        <v>339</v>
      </c>
      <c r="R6" s="3">
        <f t="shared" si="7"/>
        <v>0.80175438596491233</v>
      </c>
      <c r="T6" s="3">
        <f t="shared" si="8"/>
        <v>9.1964457575713351E-2</v>
      </c>
      <c r="U6" s="3">
        <f t="shared" si="9"/>
        <v>0.1650514247776004</v>
      </c>
      <c r="V6" s="3">
        <f t="shared" si="10"/>
        <v>0.83248546318062044</v>
      </c>
      <c r="W6" s="3">
        <f t="shared" si="11"/>
        <v>0.86925565771761271</v>
      </c>
      <c r="X6" s="3">
        <f t="shared" si="12"/>
        <v>0.78238072234621703</v>
      </c>
      <c r="Y6" s="3">
        <f t="shared" si="13"/>
        <v>6.0852473946351265E-2</v>
      </c>
      <c r="Z6" s="2">
        <v>238</v>
      </c>
      <c r="AA6" s="2">
        <v>594</v>
      </c>
      <c r="AB6" s="3">
        <f t="shared" si="14"/>
        <v>0.44445000132844259</v>
      </c>
      <c r="AC6" s="3">
        <f t="shared" si="15"/>
        <v>0.35217708816617949</v>
      </c>
      <c r="AE6" s="6">
        <f t="shared" si="16"/>
        <v>115.64402514698497</v>
      </c>
      <c r="AF6" s="6">
        <f t="shared" si="17"/>
        <v>103.50635451008063</v>
      </c>
      <c r="AG6" s="7">
        <f t="shared" si="18"/>
        <v>132.29665756549312</v>
      </c>
      <c r="AH6" s="2">
        <v>25</v>
      </c>
      <c r="AJ6" s="8">
        <v>49.656472000000001</v>
      </c>
      <c r="AK6" s="8">
        <v>11.097822000000001</v>
      </c>
      <c r="AL6" s="9">
        <v>320</v>
      </c>
      <c r="AM6" s="10">
        <v>7</v>
      </c>
      <c r="AN6" s="10">
        <v>90</v>
      </c>
      <c r="AO6" s="10">
        <v>230</v>
      </c>
      <c r="AP6" s="10">
        <v>37</v>
      </c>
      <c r="AQ6" s="10">
        <v>54</v>
      </c>
      <c r="AR6" s="11">
        <f t="shared" si="19"/>
        <v>58.778525229247315</v>
      </c>
    </row>
    <row r="7" spans="1:44" x14ac:dyDescent="0.25">
      <c r="A7" s="4">
        <v>45755.659641203703</v>
      </c>
      <c r="B7" s="5">
        <v>45755.659641203703</v>
      </c>
      <c r="C7" t="s">
        <v>50</v>
      </c>
      <c r="D7" s="2">
        <v>199</v>
      </c>
      <c r="E7" s="2">
        <v>692</v>
      </c>
      <c r="F7" s="2">
        <f t="shared" si="0"/>
        <v>131</v>
      </c>
      <c r="G7" s="2">
        <f t="shared" si="1"/>
        <v>624</v>
      </c>
      <c r="H7" s="2">
        <v>114</v>
      </c>
      <c r="I7" s="2">
        <v>172</v>
      </c>
      <c r="J7" s="2">
        <v>448</v>
      </c>
      <c r="K7" s="2">
        <v>400</v>
      </c>
      <c r="L7" s="2">
        <v>525</v>
      </c>
      <c r="M7" s="2">
        <f t="shared" si="2"/>
        <v>37</v>
      </c>
      <c r="N7" s="2">
        <f t="shared" si="3"/>
        <v>110</v>
      </c>
      <c r="O7" s="2">
        <f t="shared" si="4"/>
        <v>413</v>
      </c>
      <c r="P7" s="2">
        <f t="shared" si="5"/>
        <v>282</v>
      </c>
      <c r="Q7" s="2">
        <f t="shared" si="6"/>
        <v>364</v>
      </c>
      <c r="R7" s="3">
        <f t="shared" si="7"/>
        <v>0.79006410256410253</v>
      </c>
      <c r="T7" s="3">
        <f t="shared" si="8"/>
        <v>0.10927531180107736</v>
      </c>
      <c r="U7" s="3">
        <f t="shared" si="9"/>
        <v>0.21403420607722626</v>
      </c>
      <c r="V7" s="3">
        <f t="shared" si="10"/>
        <v>0.85615702124000348</v>
      </c>
      <c r="W7" s="3">
        <f t="shared" si="11"/>
        <v>0.91317694908228952</v>
      </c>
      <c r="X7" s="3">
        <f t="shared" si="12"/>
        <v>0.66951681392440732</v>
      </c>
      <c r="Y7" s="3">
        <f t="shared" si="13"/>
        <v>3.9445059745001614E-2</v>
      </c>
      <c r="Z7" s="2">
        <v>228</v>
      </c>
      <c r="AA7" s="2">
        <v>561</v>
      </c>
      <c r="AB7" s="3">
        <f t="shared" si="14"/>
        <v>0.45069839798755462</v>
      </c>
      <c r="AC7" s="3">
        <f t="shared" si="15"/>
        <v>0.34611398563082296</v>
      </c>
      <c r="AE7" s="6">
        <f t="shared" si="16"/>
        <v>112.55887981122973</v>
      </c>
      <c r="AF7" s="6">
        <f t="shared" si="17"/>
        <v>100.74505239485259</v>
      </c>
      <c r="AG7" s="7">
        <f t="shared" si="18"/>
        <v>150.47426785942878</v>
      </c>
      <c r="AH7" s="2">
        <v>24</v>
      </c>
      <c r="AJ7" s="8">
        <v>49.656469999999999</v>
      </c>
      <c r="AK7" s="8">
        <v>11.097829000000001</v>
      </c>
      <c r="AL7" s="9">
        <v>319</v>
      </c>
      <c r="AM7" s="10">
        <v>12</v>
      </c>
      <c r="AN7" s="10">
        <v>93</v>
      </c>
      <c r="AO7" s="10">
        <v>230</v>
      </c>
      <c r="AP7" s="10">
        <v>37</v>
      </c>
      <c r="AQ7" s="10">
        <v>53</v>
      </c>
      <c r="AR7" s="11">
        <f t="shared" si="19"/>
        <v>60.181502315204838</v>
      </c>
    </row>
    <row r="8" spans="1:44" x14ac:dyDescent="0.25">
      <c r="A8" s="4">
        <v>45755.659803240742</v>
      </c>
      <c r="B8" s="5">
        <v>45755.659803240742</v>
      </c>
      <c r="C8" t="s">
        <v>50</v>
      </c>
      <c r="D8" s="2">
        <v>237</v>
      </c>
      <c r="E8" s="2">
        <v>766</v>
      </c>
      <c r="F8" s="2">
        <f t="shared" si="0"/>
        <v>169</v>
      </c>
      <c r="G8" s="2">
        <f t="shared" si="1"/>
        <v>698</v>
      </c>
      <c r="H8" s="2">
        <v>119</v>
      </c>
      <c r="I8" s="2">
        <v>184</v>
      </c>
      <c r="J8" s="2">
        <v>598</v>
      </c>
      <c r="K8" s="2">
        <v>479</v>
      </c>
      <c r="L8" s="2">
        <v>674</v>
      </c>
      <c r="M8" s="2">
        <f t="shared" si="2"/>
        <v>42</v>
      </c>
      <c r="N8" s="2">
        <f t="shared" si="3"/>
        <v>122</v>
      </c>
      <c r="O8" s="2">
        <f t="shared" si="4"/>
        <v>563</v>
      </c>
      <c r="P8" s="2">
        <f t="shared" si="5"/>
        <v>361</v>
      </c>
      <c r="Q8" s="2">
        <f t="shared" si="6"/>
        <v>513</v>
      </c>
      <c r="R8" s="3">
        <f t="shared" si="7"/>
        <v>0.75787965616045849</v>
      </c>
      <c r="T8" s="3">
        <f t="shared" si="8"/>
        <v>8.8014381055522395E-2</v>
      </c>
      <c r="U8" s="3">
        <f t="shared" si="9"/>
        <v>0.16843577925708778</v>
      </c>
      <c r="V8" s="3">
        <f t="shared" si="10"/>
        <v>0.82812478784888977</v>
      </c>
      <c r="W8" s="3">
        <f t="shared" si="11"/>
        <v>0.82946306538653991</v>
      </c>
      <c r="X8" s="3">
        <f t="shared" si="12"/>
        <v>0.77356564987064447</v>
      </c>
      <c r="Y8" s="3">
        <f t="shared" si="13"/>
        <v>8.1202947621465002E-2</v>
      </c>
      <c r="Z8" s="2">
        <v>269</v>
      </c>
      <c r="AA8" s="2">
        <v>601</v>
      </c>
      <c r="AB8" s="3">
        <f t="shared" si="14"/>
        <v>0.49696478220574603</v>
      </c>
      <c r="AC8" s="3">
        <f t="shared" si="15"/>
        <v>0.30367438679109193</v>
      </c>
      <c r="AE8" s="6">
        <f t="shared" si="16"/>
        <v>92.126380104284181</v>
      </c>
      <c r="AF8" s="6">
        <f t="shared" si="17"/>
        <v>82.457297479093882</v>
      </c>
      <c r="AG8" s="7">
        <f t="shared" si="18"/>
        <v>106.59379393705289</v>
      </c>
      <c r="AH8" s="2">
        <v>25</v>
      </c>
      <c r="AJ8" s="8">
        <v>49.656469000000001</v>
      </c>
      <c r="AK8" s="8">
        <v>11.097839</v>
      </c>
      <c r="AL8" s="9">
        <v>319</v>
      </c>
      <c r="AM8" s="10">
        <v>120</v>
      </c>
      <c r="AN8" s="10">
        <v>72</v>
      </c>
      <c r="AO8" s="10">
        <v>230</v>
      </c>
      <c r="AP8" s="10">
        <v>37</v>
      </c>
      <c r="AQ8" s="10">
        <v>85</v>
      </c>
      <c r="AR8" s="11">
        <f t="shared" si="19"/>
        <v>8.7155742747658138</v>
      </c>
    </row>
    <row r="9" spans="1:44" x14ac:dyDescent="0.25">
      <c r="A9" s="4">
        <v>45755.659942129627</v>
      </c>
      <c r="B9" s="5">
        <v>45755.659942129627</v>
      </c>
      <c r="C9" t="s">
        <v>50</v>
      </c>
      <c r="D9" s="2">
        <v>181</v>
      </c>
      <c r="E9" s="2">
        <v>630</v>
      </c>
      <c r="F9" s="2">
        <f t="shared" si="0"/>
        <v>113</v>
      </c>
      <c r="G9" s="2">
        <f t="shared" si="1"/>
        <v>562</v>
      </c>
      <c r="H9" s="2">
        <v>119</v>
      </c>
      <c r="I9" s="2">
        <v>157</v>
      </c>
      <c r="J9" s="2">
        <v>399</v>
      </c>
      <c r="K9" s="2">
        <v>373</v>
      </c>
      <c r="L9" s="2">
        <v>500</v>
      </c>
      <c r="M9" s="2">
        <f t="shared" si="2"/>
        <v>42</v>
      </c>
      <c r="N9" s="2">
        <f t="shared" si="3"/>
        <v>95</v>
      </c>
      <c r="O9" s="2">
        <f t="shared" si="4"/>
        <v>364</v>
      </c>
      <c r="P9" s="2">
        <f t="shared" si="5"/>
        <v>255</v>
      </c>
      <c r="Q9" s="2">
        <f t="shared" si="6"/>
        <v>339</v>
      </c>
      <c r="R9" s="3">
        <f t="shared" si="7"/>
        <v>0.79893238434163705</v>
      </c>
      <c r="T9" s="3">
        <f t="shared" si="8"/>
        <v>0.13318990407517106</v>
      </c>
      <c r="U9" s="3">
        <f t="shared" si="9"/>
        <v>0.19847956144141821</v>
      </c>
      <c r="V9" s="3">
        <f t="shared" si="10"/>
        <v>0.8102264935768605</v>
      </c>
      <c r="W9" s="3">
        <f t="shared" si="11"/>
        <v>0.88664077087196502</v>
      </c>
      <c r="X9" s="3">
        <f t="shared" si="12"/>
        <v>0.70228420834781069</v>
      </c>
      <c r="Y9" s="3">
        <f t="shared" si="13"/>
        <v>5.2252302184433677E-2</v>
      </c>
      <c r="Z9" s="2">
        <v>250</v>
      </c>
      <c r="AA9" s="2">
        <v>602</v>
      </c>
      <c r="AB9" s="3">
        <f t="shared" si="14"/>
        <v>0.46083219348660481</v>
      </c>
      <c r="AC9" s="3">
        <f t="shared" si="15"/>
        <v>0.33645718894854676</v>
      </c>
      <c r="AE9" s="6">
        <f t="shared" si="16"/>
        <v>107.73084805074305</v>
      </c>
      <c r="AF9" s="6">
        <f t="shared" si="17"/>
        <v>96.423810265521041</v>
      </c>
      <c r="AG9" s="7">
        <f t="shared" si="18"/>
        <v>137.30026835199254</v>
      </c>
      <c r="AH9" s="2">
        <v>26</v>
      </c>
      <c r="AJ9" s="8">
        <v>49.656469000000001</v>
      </c>
      <c r="AK9" s="8">
        <v>11.097841000000001</v>
      </c>
      <c r="AL9" s="9">
        <v>318</v>
      </c>
      <c r="AM9" s="10">
        <v>115</v>
      </c>
      <c r="AN9" s="10">
        <v>80</v>
      </c>
      <c r="AO9" s="10">
        <v>230</v>
      </c>
      <c r="AP9" s="10">
        <v>37</v>
      </c>
      <c r="AQ9" s="10">
        <v>76</v>
      </c>
      <c r="AR9" s="11">
        <f t="shared" si="19"/>
        <v>24.192189559966767</v>
      </c>
    </row>
    <row r="10" spans="1:44" x14ac:dyDescent="0.25">
      <c r="A10" s="4">
        <v>45755.660219907397</v>
      </c>
      <c r="B10" s="5">
        <v>45755.660219907397</v>
      </c>
      <c r="C10" t="s">
        <v>50</v>
      </c>
      <c r="D10" s="2">
        <v>188</v>
      </c>
      <c r="E10" s="2">
        <v>644</v>
      </c>
      <c r="F10" s="2">
        <f t="shared" si="0"/>
        <v>120</v>
      </c>
      <c r="G10" s="2">
        <f t="shared" si="1"/>
        <v>576</v>
      </c>
      <c r="H10" s="2">
        <v>110</v>
      </c>
      <c r="I10" s="2">
        <v>161</v>
      </c>
      <c r="J10" s="2">
        <v>446</v>
      </c>
      <c r="K10" s="2">
        <v>379</v>
      </c>
      <c r="L10" s="2">
        <v>525</v>
      </c>
      <c r="M10" s="2">
        <f t="shared" si="2"/>
        <v>33</v>
      </c>
      <c r="N10" s="2">
        <f t="shared" si="3"/>
        <v>99</v>
      </c>
      <c r="O10" s="2">
        <f t="shared" si="4"/>
        <v>411</v>
      </c>
      <c r="P10" s="2">
        <f t="shared" si="5"/>
        <v>261</v>
      </c>
      <c r="Q10" s="2">
        <f t="shared" si="6"/>
        <v>364</v>
      </c>
      <c r="R10" s="3">
        <f t="shared" si="7"/>
        <v>0.79166666666666663</v>
      </c>
      <c r="T10" s="3">
        <f t="shared" si="8"/>
        <v>9.7461764579339263E-2</v>
      </c>
      <c r="U10" s="3">
        <f t="shared" si="9"/>
        <v>0.19263078546950363</v>
      </c>
      <c r="V10" s="3">
        <f t="shared" si="10"/>
        <v>0.8520109823962263</v>
      </c>
      <c r="W10" s="3">
        <f t="shared" si="11"/>
        <v>0.8451744103208424</v>
      </c>
      <c r="X10" s="3">
        <f t="shared" si="12"/>
        <v>0.71527430448508234</v>
      </c>
      <c r="Y10" s="3">
        <f t="shared" si="13"/>
        <v>7.3053660726081784E-2</v>
      </c>
      <c r="Z10" s="2">
        <v>252</v>
      </c>
      <c r="AA10" s="2">
        <v>582</v>
      </c>
      <c r="AB10" s="3">
        <f t="shared" si="14"/>
        <v>0.48053992748433161</v>
      </c>
      <c r="AC10" s="3">
        <f t="shared" si="15"/>
        <v>0.31827052149031659</v>
      </c>
      <c r="AE10" s="6">
        <f t="shared" si="16"/>
        <v>98.924167502740985</v>
      </c>
      <c r="AF10" s="6">
        <f t="shared" si="17"/>
        <v>88.541544549829979</v>
      </c>
      <c r="AG10" s="7">
        <f t="shared" si="18"/>
        <v>123.78683813277762</v>
      </c>
      <c r="AH10" s="2">
        <v>26</v>
      </c>
      <c r="AJ10" s="8">
        <v>49.656467999999997</v>
      </c>
      <c r="AK10" s="8">
        <v>11.097848000000001</v>
      </c>
      <c r="AL10" s="9">
        <v>316</v>
      </c>
      <c r="AM10" s="10">
        <v>14</v>
      </c>
      <c r="AN10" s="10">
        <v>91</v>
      </c>
      <c r="AO10" s="10">
        <v>230</v>
      </c>
      <c r="AP10" s="10">
        <v>37</v>
      </c>
      <c r="AQ10" s="10">
        <v>50</v>
      </c>
      <c r="AR10" s="11">
        <f t="shared" si="19"/>
        <v>64.278760968653941</v>
      </c>
    </row>
    <row r="11" spans="1:44" x14ac:dyDescent="0.25">
      <c r="A11" s="4">
        <v>45755.660324074073</v>
      </c>
      <c r="B11" s="5">
        <v>45755.660324074073</v>
      </c>
      <c r="C11" t="s">
        <v>50</v>
      </c>
      <c r="D11" s="2">
        <v>284</v>
      </c>
      <c r="E11" s="2">
        <v>784</v>
      </c>
      <c r="F11" s="2">
        <f t="shared" si="0"/>
        <v>216</v>
      </c>
      <c r="G11" s="2">
        <f t="shared" si="1"/>
        <v>716</v>
      </c>
      <c r="H11" s="2">
        <v>129</v>
      </c>
      <c r="I11" s="2">
        <v>235</v>
      </c>
      <c r="J11" s="2">
        <v>778</v>
      </c>
      <c r="K11" s="2">
        <v>587</v>
      </c>
      <c r="L11" s="2">
        <v>793</v>
      </c>
      <c r="M11" s="2">
        <f t="shared" si="2"/>
        <v>52</v>
      </c>
      <c r="N11" s="2">
        <f t="shared" si="3"/>
        <v>173</v>
      </c>
      <c r="O11" s="2">
        <f t="shared" si="4"/>
        <v>743</v>
      </c>
      <c r="P11" s="2">
        <f t="shared" si="5"/>
        <v>469</v>
      </c>
      <c r="Q11" s="2">
        <f t="shared" si="6"/>
        <v>632</v>
      </c>
      <c r="R11" s="3">
        <f t="shared" si="7"/>
        <v>0.6983240223463687</v>
      </c>
      <c r="T11" s="3">
        <f t="shared" si="8"/>
        <v>8.8452065590608628E-2</v>
      </c>
      <c r="U11" s="3">
        <f t="shared" si="9"/>
        <v>0.19387459759918144</v>
      </c>
      <c r="V11" s="3">
        <f t="shared" si="10"/>
        <v>0.88710798843136607</v>
      </c>
      <c r="W11" s="3">
        <f t="shared" si="11"/>
        <v>0.87470776124165173</v>
      </c>
      <c r="X11" s="3">
        <f t="shared" si="12"/>
        <v>0.71247909058716585</v>
      </c>
      <c r="Y11" s="3">
        <f t="shared" si="13"/>
        <v>5.8137019982608507E-2</v>
      </c>
      <c r="Z11" s="2">
        <v>278</v>
      </c>
      <c r="AA11" s="2">
        <v>621</v>
      </c>
      <c r="AB11" s="3">
        <f t="shared" si="14"/>
        <v>0.49714490717211279</v>
      </c>
      <c r="AC11" s="3">
        <f t="shared" si="15"/>
        <v>0.30351700520505964</v>
      </c>
      <c r="AE11" s="6">
        <f t="shared" si="16"/>
        <v>92.054394778719114</v>
      </c>
      <c r="AF11" s="6">
        <f t="shared" si="17"/>
        <v>82.39286817438726</v>
      </c>
      <c r="AG11" s="7">
        <f t="shared" si="18"/>
        <v>115.64250693516624</v>
      </c>
      <c r="AH11" s="2">
        <v>25</v>
      </c>
      <c r="AJ11" s="8">
        <v>49.656467999999997</v>
      </c>
      <c r="AK11" s="8">
        <v>11.097849999999999</v>
      </c>
      <c r="AL11" s="9">
        <v>316</v>
      </c>
      <c r="AM11" s="10">
        <v>150</v>
      </c>
      <c r="AN11" s="10">
        <v>77</v>
      </c>
      <c r="AO11" s="10">
        <v>230</v>
      </c>
      <c r="AP11" s="10">
        <v>37</v>
      </c>
      <c r="AQ11" s="10">
        <v>74</v>
      </c>
      <c r="AR11" s="11">
        <f t="shared" si="19"/>
        <v>27.563735581699916</v>
      </c>
    </row>
    <row r="12" spans="1:44" x14ac:dyDescent="0.25">
      <c r="A12" s="4">
        <v>45755.660416666673</v>
      </c>
      <c r="B12" s="5">
        <v>45755.660416666673</v>
      </c>
      <c r="C12" t="s">
        <v>50</v>
      </c>
      <c r="D12" s="2">
        <v>216</v>
      </c>
      <c r="E12" s="2">
        <v>569</v>
      </c>
      <c r="F12" s="2">
        <f t="shared" si="0"/>
        <v>148</v>
      </c>
      <c r="G12" s="2">
        <f t="shared" si="1"/>
        <v>501</v>
      </c>
      <c r="H12" s="2">
        <v>114</v>
      </c>
      <c r="I12" s="2">
        <v>185</v>
      </c>
      <c r="J12" s="2">
        <v>574</v>
      </c>
      <c r="K12" s="2">
        <v>440</v>
      </c>
      <c r="L12" s="2">
        <v>609</v>
      </c>
      <c r="M12" s="2">
        <f t="shared" si="2"/>
        <v>37</v>
      </c>
      <c r="N12" s="2">
        <f t="shared" si="3"/>
        <v>123</v>
      </c>
      <c r="O12" s="2">
        <f t="shared" si="4"/>
        <v>539</v>
      </c>
      <c r="P12" s="2">
        <f t="shared" si="5"/>
        <v>322</v>
      </c>
      <c r="Q12" s="2">
        <f t="shared" si="6"/>
        <v>448</v>
      </c>
      <c r="R12" s="3">
        <f t="shared" si="7"/>
        <v>0.70459081836327342</v>
      </c>
      <c r="T12" s="3">
        <f t="shared" si="8"/>
        <v>8.8786190838375356E-2</v>
      </c>
      <c r="U12" s="3">
        <f t="shared" si="9"/>
        <v>0.19445494063493457</v>
      </c>
      <c r="V12" s="3">
        <f t="shared" si="10"/>
        <v>0.90785294307335118</v>
      </c>
      <c r="W12" s="3">
        <f t="shared" si="11"/>
        <v>0.84719829540302838</v>
      </c>
      <c r="X12" s="3">
        <f t="shared" si="12"/>
        <v>0.71118101799232236</v>
      </c>
      <c r="Y12" s="3">
        <f t="shared" si="13"/>
        <v>7.2014926717619818E-2</v>
      </c>
      <c r="Z12" s="2">
        <v>218</v>
      </c>
      <c r="AA12" s="2">
        <v>524</v>
      </c>
      <c r="AB12" s="3">
        <f t="shared" si="14"/>
        <v>0.46123012420324033</v>
      </c>
      <c r="AC12" s="3">
        <f t="shared" si="15"/>
        <v>0.33608233548836686</v>
      </c>
      <c r="AE12" s="6">
        <f t="shared" si="16"/>
        <v>107.54555912270783</v>
      </c>
      <c r="AF12" s="6">
        <f t="shared" si="17"/>
        <v>96.257970729653579</v>
      </c>
      <c r="AG12" s="7">
        <f t="shared" si="18"/>
        <v>135.34946559933738</v>
      </c>
      <c r="AH12" s="2">
        <v>24</v>
      </c>
      <c r="AJ12" s="8">
        <v>49.656472000000001</v>
      </c>
      <c r="AK12" s="8">
        <v>11.097849</v>
      </c>
      <c r="AL12" s="9">
        <v>316</v>
      </c>
      <c r="AM12" s="10">
        <v>166</v>
      </c>
      <c r="AN12" s="10">
        <v>82</v>
      </c>
      <c r="AO12" s="10">
        <v>230</v>
      </c>
      <c r="AP12" s="10">
        <v>36</v>
      </c>
      <c r="AQ12" s="10">
        <v>64</v>
      </c>
      <c r="AR12" s="11">
        <f t="shared" si="19"/>
        <v>43.837114678907746</v>
      </c>
    </row>
    <row r="13" spans="1:44" x14ac:dyDescent="0.25">
      <c r="A13" s="4">
        <v>45755.660567129627</v>
      </c>
      <c r="B13" s="5">
        <v>45755.660567129627</v>
      </c>
      <c r="C13" t="s">
        <v>50</v>
      </c>
      <c r="D13" s="2">
        <v>292</v>
      </c>
      <c r="E13" s="2">
        <v>644</v>
      </c>
      <c r="F13" s="2">
        <f t="shared" si="0"/>
        <v>224</v>
      </c>
      <c r="G13" s="2">
        <f t="shared" si="1"/>
        <v>576</v>
      </c>
      <c r="H13" s="2">
        <v>180</v>
      </c>
      <c r="I13" s="2">
        <v>398</v>
      </c>
      <c r="J13" s="2">
        <v>806</v>
      </c>
      <c r="K13" s="2">
        <v>599</v>
      </c>
      <c r="L13" s="2">
        <v>835</v>
      </c>
      <c r="M13" s="2">
        <f t="shared" si="2"/>
        <v>103</v>
      </c>
      <c r="N13" s="2">
        <f t="shared" si="3"/>
        <v>336</v>
      </c>
      <c r="O13" s="2">
        <f t="shared" si="4"/>
        <v>771</v>
      </c>
      <c r="P13" s="2">
        <f t="shared" si="5"/>
        <v>481</v>
      </c>
      <c r="Q13" s="2">
        <f t="shared" si="6"/>
        <v>674</v>
      </c>
      <c r="R13" s="3">
        <f t="shared" si="7"/>
        <v>0.61111111111111116</v>
      </c>
      <c r="T13" s="3">
        <f t="shared" si="8"/>
        <v>0.16428542746194533</v>
      </c>
      <c r="U13" s="3">
        <f t="shared" si="9"/>
        <v>0.35307849393133373</v>
      </c>
      <c r="V13" s="3">
        <f t="shared" si="10"/>
        <v>0.86317576058829704</v>
      </c>
      <c r="W13" s="3">
        <f t="shared" si="11"/>
        <v>0.84118669609362751</v>
      </c>
      <c r="X13" s="3">
        <f t="shared" si="12"/>
        <v>0.45212873457905206</v>
      </c>
      <c r="Y13" s="3">
        <f t="shared" si="13"/>
        <v>7.5107604576794731E-2</v>
      </c>
      <c r="Z13" s="2">
        <v>355</v>
      </c>
      <c r="AA13" s="2">
        <v>712</v>
      </c>
      <c r="AB13" s="3">
        <f t="shared" si="14"/>
        <v>0.55446062080193548</v>
      </c>
      <c r="AC13" s="3">
        <f t="shared" si="15"/>
        <v>0.2561292931139672</v>
      </c>
      <c r="AE13" s="6">
        <f t="shared" si="16"/>
        <v>71.651904090947085</v>
      </c>
      <c r="AF13" s="6">
        <f t="shared" si="17"/>
        <v>64.131917486768629</v>
      </c>
      <c r="AG13" s="7">
        <f t="shared" si="18"/>
        <v>141.84437436049652</v>
      </c>
      <c r="AH13" s="2">
        <v>24</v>
      </c>
      <c r="AJ13" s="8">
        <v>49.656464999999997</v>
      </c>
      <c r="AK13" s="8">
        <v>11.097849</v>
      </c>
      <c r="AL13" s="9">
        <v>317</v>
      </c>
      <c r="AM13" s="10">
        <v>59</v>
      </c>
      <c r="AN13" s="10">
        <v>102</v>
      </c>
      <c r="AO13" s="10">
        <v>230</v>
      </c>
      <c r="AP13" s="10">
        <v>36</v>
      </c>
      <c r="AQ13" s="10">
        <v>50</v>
      </c>
      <c r="AR13" s="11">
        <f t="shared" si="19"/>
        <v>64.278760968653941</v>
      </c>
    </row>
    <row r="14" spans="1:44" x14ac:dyDescent="0.25">
      <c r="A14" s="4">
        <v>45755.660671296297</v>
      </c>
      <c r="B14" s="5">
        <v>45755.660671296297</v>
      </c>
      <c r="C14" t="s">
        <v>50</v>
      </c>
      <c r="D14" s="2">
        <v>354</v>
      </c>
      <c r="E14" s="2">
        <v>823</v>
      </c>
      <c r="F14" s="2">
        <f t="shared" si="0"/>
        <v>286</v>
      </c>
      <c r="G14" s="2">
        <f t="shared" si="1"/>
        <v>755</v>
      </c>
      <c r="H14" s="2">
        <v>211</v>
      </c>
      <c r="I14" s="2">
        <v>572</v>
      </c>
      <c r="J14" s="2">
        <v>1116</v>
      </c>
      <c r="K14" s="2">
        <v>733</v>
      </c>
      <c r="L14" s="2">
        <v>989</v>
      </c>
      <c r="M14" s="2">
        <f t="shared" si="2"/>
        <v>134</v>
      </c>
      <c r="N14" s="2">
        <f t="shared" si="3"/>
        <v>510</v>
      </c>
      <c r="O14" s="2">
        <f t="shared" si="4"/>
        <v>1081</v>
      </c>
      <c r="P14" s="2">
        <f t="shared" si="5"/>
        <v>615</v>
      </c>
      <c r="Q14" s="2">
        <f t="shared" si="6"/>
        <v>828</v>
      </c>
      <c r="R14" s="3">
        <f t="shared" si="7"/>
        <v>0.62119205298013247</v>
      </c>
      <c r="T14" s="3">
        <f t="shared" si="8"/>
        <v>0.17397873770757766</v>
      </c>
      <c r="U14" s="3">
        <f t="shared" si="9"/>
        <v>0.43624626719561133</v>
      </c>
      <c r="V14" s="3">
        <f t="shared" si="10"/>
        <v>0.98514489637974045</v>
      </c>
      <c r="W14" s="3">
        <f t="shared" si="11"/>
        <v>0.87549162221863042</v>
      </c>
      <c r="X14" s="3">
        <f t="shared" si="12"/>
        <v>0.36026827612052015</v>
      </c>
      <c r="Y14" s="3">
        <f t="shared" si="13"/>
        <v>5.774800542477012E-2</v>
      </c>
      <c r="Z14" s="2">
        <v>329</v>
      </c>
      <c r="AA14" s="2">
        <v>700</v>
      </c>
      <c r="AB14" s="3">
        <f t="shared" si="14"/>
        <v>0.52243970931596972</v>
      </c>
      <c r="AC14" s="3">
        <f t="shared" si="15"/>
        <v>0.28196382085741883</v>
      </c>
      <c r="AE14" s="6">
        <f t="shared" si="16"/>
        <v>82.460357283722075</v>
      </c>
      <c r="AF14" s="6">
        <f t="shared" si="17"/>
        <v>73.805873320361044</v>
      </c>
      <c r="AG14" s="7">
        <f t="shared" si="18"/>
        <v>204.8636480434121</v>
      </c>
      <c r="AH14" s="2">
        <v>24</v>
      </c>
      <c r="AJ14" s="8">
        <v>49.656467999999997</v>
      </c>
      <c r="AK14" s="8">
        <v>11.097847</v>
      </c>
      <c r="AL14" s="9">
        <v>317</v>
      </c>
      <c r="AM14" s="10">
        <v>56</v>
      </c>
      <c r="AN14" s="10">
        <v>100</v>
      </c>
      <c r="AO14" s="10">
        <v>230</v>
      </c>
      <c r="AP14" s="10">
        <v>36</v>
      </c>
      <c r="AQ14" s="10">
        <v>47</v>
      </c>
      <c r="AR14" s="11">
        <f t="shared" si="19"/>
        <v>68.199836006249853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14"/>
  <sheetViews>
    <sheetView tabSelected="1" workbookViewId="0">
      <selection activeCell="B14" sqref="B14"/>
    </sheetView>
  </sheetViews>
  <sheetFormatPr baseColWidth="10" defaultColWidth="9.140625" defaultRowHeight="15" x14ac:dyDescent="0.25"/>
  <sheetData>
    <row r="1" spans="1:53" x14ac:dyDescent="0.25">
      <c r="A1" s="1" t="s">
        <v>0</v>
      </c>
      <c r="B1" s="1" t="s">
        <v>1</v>
      </c>
      <c r="D1" s="12">
        <v>0</v>
      </c>
      <c r="E1" s="12">
        <v>50</v>
      </c>
      <c r="F1" s="12">
        <v>100</v>
      </c>
      <c r="G1" s="12">
        <v>150</v>
      </c>
      <c r="H1" s="12">
        <v>200</v>
      </c>
      <c r="I1" s="12">
        <v>250</v>
      </c>
      <c r="J1" s="12">
        <v>300</v>
      </c>
      <c r="K1" s="12">
        <v>350</v>
      </c>
      <c r="L1" s="12">
        <v>400</v>
      </c>
      <c r="M1" s="12">
        <v>450</v>
      </c>
      <c r="N1" s="12">
        <v>500</v>
      </c>
      <c r="O1" s="12">
        <v>550</v>
      </c>
      <c r="P1" s="12">
        <v>600</v>
      </c>
      <c r="Q1" s="12">
        <v>650</v>
      </c>
      <c r="R1" s="12">
        <v>700</v>
      </c>
      <c r="S1" s="12">
        <v>750</v>
      </c>
      <c r="T1" s="12">
        <v>800</v>
      </c>
      <c r="U1" s="12">
        <v>850</v>
      </c>
      <c r="V1" s="12">
        <v>900</v>
      </c>
      <c r="W1" s="12">
        <v>950</v>
      </c>
      <c r="X1" s="12">
        <v>1000</v>
      </c>
      <c r="Y1" s="12">
        <v>1050</v>
      </c>
      <c r="Z1" s="12">
        <v>1100</v>
      </c>
      <c r="AA1" s="12">
        <v>1150</v>
      </c>
      <c r="AB1" s="12">
        <v>1200</v>
      </c>
      <c r="AC1" s="12">
        <v>1250</v>
      </c>
      <c r="AD1" s="12">
        <v>1300</v>
      </c>
      <c r="AE1" s="12">
        <v>1350</v>
      </c>
      <c r="AF1" s="12">
        <v>1400</v>
      </c>
      <c r="AG1" s="12">
        <v>1450</v>
      </c>
      <c r="AH1" s="12">
        <v>1500</v>
      </c>
      <c r="AI1" s="12">
        <v>1550</v>
      </c>
      <c r="AJ1" s="12">
        <v>1600</v>
      </c>
      <c r="AK1" s="12">
        <v>1650</v>
      </c>
      <c r="AL1" s="12">
        <v>1700</v>
      </c>
      <c r="AM1" s="12">
        <v>1750</v>
      </c>
      <c r="AN1" s="12">
        <v>1800</v>
      </c>
      <c r="AO1" s="12">
        <v>1850</v>
      </c>
      <c r="AP1" s="12">
        <v>1900</v>
      </c>
      <c r="AQ1" s="12">
        <v>1950</v>
      </c>
      <c r="AR1" s="12">
        <v>2000</v>
      </c>
      <c r="AS1" s="12">
        <v>2050</v>
      </c>
      <c r="AT1" s="12">
        <v>2100</v>
      </c>
      <c r="AU1" s="12">
        <v>2150</v>
      </c>
      <c r="AV1" s="12">
        <v>2200</v>
      </c>
      <c r="AW1" s="12">
        <v>2250</v>
      </c>
      <c r="AX1" s="12">
        <v>2300</v>
      </c>
      <c r="AY1" s="12">
        <v>2350</v>
      </c>
      <c r="AZ1" s="12">
        <v>2400</v>
      </c>
      <c r="BA1" s="12">
        <v>2450</v>
      </c>
    </row>
    <row r="5" spans="1:53" x14ac:dyDescent="0.25">
      <c r="A5" s="4">
        <v>45755.659386574072</v>
      </c>
      <c r="B5" s="5">
        <v>45755.659386574072</v>
      </c>
      <c r="D5" s="2">
        <v>161</v>
      </c>
      <c r="E5" s="2">
        <v>161</v>
      </c>
      <c r="F5" s="2">
        <v>161</v>
      </c>
      <c r="G5" s="2">
        <v>161</v>
      </c>
      <c r="H5" s="2">
        <v>358</v>
      </c>
      <c r="I5" s="2">
        <v>507</v>
      </c>
      <c r="J5" s="2">
        <v>546</v>
      </c>
      <c r="K5" s="2">
        <v>564</v>
      </c>
      <c r="L5" s="2">
        <v>581</v>
      </c>
      <c r="M5" s="2">
        <v>596</v>
      </c>
      <c r="N5" s="2">
        <v>604</v>
      </c>
      <c r="O5" s="2">
        <v>622</v>
      </c>
      <c r="P5" s="2">
        <v>624</v>
      </c>
      <c r="Q5" s="2">
        <v>629</v>
      </c>
      <c r="R5" s="2">
        <v>625</v>
      </c>
      <c r="S5" s="2">
        <v>632</v>
      </c>
      <c r="T5" s="2">
        <v>513</v>
      </c>
      <c r="U5" s="2">
        <v>422</v>
      </c>
      <c r="V5" s="2">
        <v>396</v>
      </c>
      <c r="W5" s="2">
        <v>382</v>
      </c>
      <c r="X5" s="2">
        <v>367</v>
      </c>
      <c r="Y5" s="2">
        <v>364</v>
      </c>
      <c r="Z5" s="2">
        <v>359</v>
      </c>
      <c r="AA5" s="2">
        <v>352</v>
      </c>
      <c r="AB5" s="2">
        <v>348</v>
      </c>
      <c r="AC5" s="2">
        <v>348</v>
      </c>
      <c r="AD5" s="2">
        <v>338</v>
      </c>
      <c r="AE5" s="2">
        <v>336</v>
      </c>
      <c r="AF5" s="2">
        <v>333</v>
      </c>
      <c r="AG5" s="2">
        <v>324</v>
      </c>
      <c r="AH5" s="2">
        <v>320</v>
      </c>
      <c r="AI5" s="2">
        <v>322</v>
      </c>
      <c r="AJ5" s="2">
        <v>324</v>
      </c>
      <c r="AK5" s="2">
        <v>324</v>
      </c>
      <c r="AL5" s="2">
        <v>314</v>
      </c>
      <c r="AM5" s="2">
        <v>312</v>
      </c>
      <c r="AN5" s="2">
        <v>312</v>
      </c>
      <c r="AO5" s="2">
        <v>312</v>
      </c>
      <c r="AP5" s="2">
        <v>312</v>
      </c>
      <c r="AQ5" s="2">
        <v>312</v>
      </c>
      <c r="AR5" s="2">
        <v>309</v>
      </c>
      <c r="AS5" s="2">
        <v>298</v>
      </c>
      <c r="AT5" s="2">
        <v>302</v>
      </c>
      <c r="AU5" s="2">
        <v>300</v>
      </c>
      <c r="AV5" s="2">
        <v>297</v>
      </c>
      <c r="AW5" s="2">
        <v>294</v>
      </c>
      <c r="AX5" s="2">
        <v>294</v>
      </c>
      <c r="AY5" s="2">
        <v>289</v>
      </c>
      <c r="AZ5" s="2">
        <v>285</v>
      </c>
      <c r="BA5" s="2">
        <v>284</v>
      </c>
    </row>
    <row r="6" spans="1:53" x14ac:dyDescent="0.25">
      <c r="A6" s="4">
        <v>45755.659525462957</v>
      </c>
      <c r="B6" s="5">
        <v>45755.659525462957</v>
      </c>
      <c r="D6" s="2">
        <v>113</v>
      </c>
      <c r="E6" s="2">
        <v>113</v>
      </c>
      <c r="F6" s="2">
        <v>113</v>
      </c>
      <c r="G6" s="2">
        <v>113</v>
      </c>
      <c r="H6" s="2">
        <v>286</v>
      </c>
      <c r="I6" s="2">
        <v>458</v>
      </c>
      <c r="J6" s="2">
        <v>493</v>
      </c>
      <c r="K6" s="2">
        <v>513</v>
      </c>
      <c r="L6" s="2">
        <v>521</v>
      </c>
      <c r="M6" s="2">
        <v>534</v>
      </c>
      <c r="N6" s="2">
        <v>544</v>
      </c>
      <c r="O6" s="2">
        <v>554</v>
      </c>
      <c r="P6" s="2">
        <v>562</v>
      </c>
      <c r="Q6" s="2">
        <v>569</v>
      </c>
      <c r="R6" s="2">
        <v>572</v>
      </c>
      <c r="S6" s="2">
        <v>571</v>
      </c>
      <c r="T6" s="2">
        <v>479</v>
      </c>
      <c r="U6" s="2">
        <v>401</v>
      </c>
      <c r="V6" s="2">
        <v>376</v>
      </c>
      <c r="W6" s="2">
        <v>356</v>
      </c>
      <c r="X6" s="2">
        <v>344</v>
      </c>
      <c r="Y6" s="2">
        <v>338</v>
      </c>
      <c r="Z6" s="2">
        <v>340</v>
      </c>
      <c r="AA6" s="2">
        <v>314</v>
      </c>
      <c r="AB6" s="2">
        <v>317</v>
      </c>
      <c r="AC6" s="2">
        <v>317</v>
      </c>
      <c r="AD6" s="2">
        <v>314</v>
      </c>
      <c r="AE6" s="2">
        <v>296</v>
      </c>
      <c r="AF6" s="2">
        <v>298</v>
      </c>
      <c r="AG6" s="2">
        <v>298</v>
      </c>
      <c r="AH6" s="2">
        <v>296</v>
      </c>
      <c r="AI6" s="2">
        <v>286</v>
      </c>
      <c r="AJ6" s="2">
        <v>288</v>
      </c>
      <c r="AK6" s="2">
        <v>286</v>
      </c>
      <c r="AL6" s="2">
        <v>282</v>
      </c>
      <c r="AM6" s="2">
        <v>284</v>
      </c>
      <c r="AN6" s="2">
        <v>281</v>
      </c>
      <c r="AO6" s="2">
        <v>279</v>
      </c>
      <c r="AP6" s="2">
        <v>278</v>
      </c>
      <c r="AQ6" s="2">
        <v>278</v>
      </c>
      <c r="AR6" s="2">
        <v>275</v>
      </c>
      <c r="AS6" s="2">
        <v>269</v>
      </c>
      <c r="AT6" s="2">
        <v>262</v>
      </c>
      <c r="AU6" s="2">
        <v>272</v>
      </c>
      <c r="AV6" s="2">
        <v>267</v>
      </c>
      <c r="AW6" s="2">
        <v>262</v>
      </c>
      <c r="AX6" s="2">
        <v>260</v>
      </c>
      <c r="AY6" s="2">
        <v>258</v>
      </c>
      <c r="AZ6" s="2">
        <v>259</v>
      </c>
      <c r="BA6" s="2">
        <v>256</v>
      </c>
    </row>
    <row r="7" spans="1:53" x14ac:dyDescent="0.25">
      <c r="A7" s="4">
        <v>45755.659641203703</v>
      </c>
      <c r="B7" s="5">
        <v>45755.659641203703</v>
      </c>
      <c r="D7" s="2">
        <v>131</v>
      </c>
      <c r="E7" s="2">
        <v>131</v>
      </c>
      <c r="F7" s="2">
        <v>131</v>
      </c>
      <c r="G7" s="2">
        <v>131</v>
      </c>
      <c r="H7" s="2">
        <v>328</v>
      </c>
      <c r="I7" s="2">
        <v>500</v>
      </c>
      <c r="J7" s="2">
        <v>545</v>
      </c>
      <c r="K7" s="2">
        <v>563</v>
      </c>
      <c r="L7" s="2">
        <v>578</v>
      </c>
      <c r="M7" s="2">
        <v>584</v>
      </c>
      <c r="N7" s="2">
        <v>597</v>
      </c>
      <c r="O7" s="2">
        <v>604</v>
      </c>
      <c r="P7" s="2">
        <v>610</v>
      </c>
      <c r="Q7" s="2">
        <v>616</v>
      </c>
      <c r="R7" s="2">
        <v>623</v>
      </c>
      <c r="S7" s="2">
        <v>633</v>
      </c>
      <c r="T7" s="2">
        <v>526</v>
      </c>
      <c r="U7" s="2">
        <v>427</v>
      </c>
      <c r="V7" s="2">
        <v>396</v>
      </c>
      <c r="W7" s="2">
        <v>378</v>
      </c>
      <c r="X7" s="2">
        <v>374</v>
      </c>
      <c r="Y7" s="2">
        <v>356</v>
      </c>
      <c r="Z7" s="2">
        <v>348</v>
      </c>
      <c r="AA7" s="2">
        <v>343</v>
      </c>
      <c r="AB7" s="2">
        <v>342</v>
      </c>
      <c r="AC7" s="2">
        <v>342</v>
      </c>
      <c r="AD7" s="2">
        <v>332</v>
      </c>
      <c r="AE7" s="2">
        <v>326</v>
      </c>
      <c r="AF7" s="2">
        <v>328</v>
      </c>
      <c r="AG7" s="2">
        <v>324</v>
      </c>
      <c r="AH7" s="2">
        <v>322</v>
      </c>
      <c r="AI7" s="2">
        <v>320</v>
      </c>
      <c r="AJ7" s="2">
        <v>312</v>
      </c>
      <c r="AK7" s="2">
        <v>310</v>
      </c>
      <c r="AL7" s="2">
        <v>308</v>
      </c>
      <c r="AM7" s="2">
        <v>306</v>
      </c>
      <c r="AN7" s="2">
        <v>298</v>
      </c>
      <c r="AO7" s="2">
        <v>306</v>
      </c>
      <c r="AP7" s="2">
        <v>294</v>
      </c>
      <c r="AQ7" s="2">
        <v>288</v>
      </c>
      <c r="AR7" s="2">
        <v>296</v>
      </c>
      <c r="AS7" s="2">
        <v>282</v>
      </c>
      <c r="AT7" s="2">
        <v>288</v>
      </c>
      <c r="AU7" s="2">
        <v>290</v>
      </c>
      <c r="AV7" s="2">
        <v>282</v>
      </c>
      <c r="AW7" s="2">
        <v>296</v>
      </c>
      <c r="AX7" s="2">
        <v>282</v>
      </c>
      <c r="AY7" s="2">
        <v>273</v>
      </c>
      <c r="AZ7" s="2">
        <v>272</v>
      </c>
      <c r="BA7" s="2">
        <v>272</v>
      </c>
    </row>
    <row r="8" spans="1:53" x14ac:dyDescent="0.25">
      <c r="A8" s="4">
        <v>45755.659803240742</v>
      </c>
      <c r="B8" s="5">
        <v>45755.659803240742</v>
      </c>
      <c r="D8" s="2">
        <v>169</v>
      </c>
      <c r="E8" s="2">
        <v>169</v>
      </c>
      <c r="F8" s="2">
        <v>169</v>
      </c>
      <c r="G8" s="2">
        <v>169</v>
      </c>
      <c r="H8" s="2">
        <v>452</v>
      </c>
      <c r="I8" s="2">
        <v>615</v>
      </c>
      <c r="J8" s="2">
        <v>643</v>
      </c>
      <c r="K8" s="2">
        <v>650</v>
      </c>
      <c r="L8" s="2">
        <v>660</v>
      </c>
      <c r="M8" s="2">
        <v>668</v>
      </c>
      <c r="N8" s="2">
        <v>678</v>
      </c>
      <c r="O8" s="2">
        <v>684</v>
      </c>
      <c r="P8" s="2">
        <v>688</v>
      </c>
      <c r="Q8" s="2">
        <v>696</v>
      </c>
      <c r="R8" s="2">
        <v>697</v>
      </c>
      <c r="S8" s="2">
        <v>702</v>
      </c>
      <c r="T8" s="2">
        <v>571</v>
      </c>
      <c r="U8" s="2">
        <v>454</v>
      </c>
      <c r="V8" s="2">
        <v>418</v>
      </c>
      <c r="W8" s="2">
        <v>395</v>
      </c>
      <c r="X8" s="2">
        <v>395</v>
      </c>
      <c r="Y8" s="2">
        <v>400</v>
      </c>
      <c r="Z8" s="2">
        <v>369</v>
      </c>
      <c r="AA8" s="2">
        <v>358</v>
      </c>
      <c r="AB8" s="2">
        <v>354</v>
      </c>
      <c r="AC8" s="2">
        <v>358</v>
      </c>
      <c r="AD8" s="2">
        <v>345</v>
      </c>
      <c r="AE8" s="2">
        <v>340</v>
      </c>
      <c r="AF8" s="2">
        <v>338</v>
      </c>
      <c r="AG8" s="2">
        <v>338</v>
      </c>
      <c r="AH8" s="2">
        <v>338</v>
      </c>
      <c r="AI8" s="2">
        <v>333</v>
      </c>
      <c r="AJ8" s="2">
        <v>320</v>
      </c>
      <c r="AK8" s="2">
        <v>300</v>
      </c>
      <c r="AL8" s="2">
        <v>309</v>
      </c>
      <c r="AM8" s="2">
        <v>315</v>
      </c>
      <c r="AN8" s="2">
        <v>317</v>
      </c>
      <c r="AO8" s="2">
        <v>306</v>
      </c>
      <c r="AP8" s="2">
        <v>310</v>
      </c>
      <c r="AQ8" s="2">
        <v>308</v>
      </c>
      <c r="AR8" s="2">
        <v>304</v>
      </c>
      <c r="AS8" s="2">
        <v>314</v>
      </c>
      <c r="AT8" s="2">
        <v>296</v>
      </c>
      <c r="AU8" s="2">
        <v>292</v>
      </c>
      <c r="AV8" s="2">
        <v>292</v>
      </c>
      <c r="AW8" s="2">
        <v>296</v>
      </c>
      <c r="AX8" s="2">
        <v>291</v>
      </c>
      <c r="AY8" s="2">
        <v>284</v>
      </c>
      <c r="AZ8" s="2">
        <v>276</v>
      </c>
      <c r="BA8" s="2">
        <v>278</v>
      </c>
    </row>
    <row r="9" spans="1:53" x14ac:dyDescent="0.25">
      <c r="A9" s="4">
        <v>45755.659942129627</v>
      </c>
      <c r="B9" s="5">
        <v>45755.659942129627</v>
      </c>
      <c r="D9" s="2">
        <v>113</v>
      </c>
      <c r="E9" s="2">
        <v>113</v>
      </c>
      <c r="F9" s="2">
        <v>113</v>
      </c>
      <c r="G9" s="2">
        <v>113</v>
      </c>
      <c r="H9" s="2">
        <v>306</v>
      </c>
      <c r="I9" s="2">
        <v>466</v>
      </c>
      <c r="J9" s="2">
        <v>511</v>
      </c>
      <c r="K9" s="2">
        <v>526</v>
      </c>
      <c r="L9" s="2">
        <v>532</v>
      </c>
      <c r="M9" s="2">
        <v>536</v>
      </c>
      <c r="N9" s="2">
        <v>540</v>
      </c>
      <c r="O9" s="2">
        <v>549</v>
      </c>
      <c r="P9" s="2">
        <v>555</v>
      </c>
      <c r="Q9" s="2">
        <v>556</v>
      </c>
      <c r="R9" s="2">
        <v>563</v>
      </c>
      <c r="S9" s="2">
        <v>567</v>
      </c>
      <c r="T9" s="2">
        <v>458</v>
      </c>
      <c r="U9" s="2">
        <v>355</v>
      </c>
      <c r="V9" s="2">
        <v>322</v>
      </c>
      <c r="W9" s="2">
        <v>304</v>
      </c>
      <c r="X9" s="2">
        <v>295</v>
      </c>
      <c r="Y9" s="2">
        <v>290</v>
      </c>
      <c r="Z9" s="2">
        <v>282</v>
      </c>
      <c r="AA9" s="2">
        <v>283</v>
      </c>
      <c r="AB9" s="2">
        <v>276</v>
      </c>
      <c r="AC9" s="2">
        <v>274</v>
      </c>
      <c r="AD9" s="2">
        <v>282</v>
      </c>
      <c r="AE9" s="2">
        <v>269</v>
      </c>
      <c r="AF9" s="2">
        <v>261</v>
      </c>
      <c r="AG9" s="2">
        <v>258</v>
      </c>
      <c r="AH9" s="2">
        <v>260</v>
      </c>
      <c r="AI9" s="2">
        <v>260</v>
      </c>
      <c r="AJ9" s="2">
        <v>252</v>
      </c>
      <c r="AK9" s="2">
        <v>248</v>
      </c>
      <c r="AL9" s="2">
        <v>250</v>
      </c>
      <c r="AM9" s="2">
        <v>237</v>
      </c>
      <c r="AN9" s="2">
        <v>243</v>
      </c>
      <c r="AO9" s="2">
        <v>246</v>
      </c>
      <c r="AP9" s="2">
        <v>230</v>
      </c>
      <c r="AQ9" s="2">
        <v>241</v>
      </c>
      <c r="AR9" s="2">
        <v>236</v>
      </c>
      <c r="AS9" s="2">
        <v>232</v>
      </c>
      <c r="AT9" s="2">
        <v>232</v>
      </c>
      <c r="AU9" s="2">
        <v>228</v>
      </c>
      <c r="AV9" s="2">
        <v>230</v>
      </c>
      <c r="AW9" s="2">
        <v>231</v>
      </c>
      <c r="AX9" s="2">
        <v>230</v>
      </c>
      <c r="AY9" s="2">
        <v>230</v>
      </c>
      <c r="AZ9" s="2">
        <v>230</v>
      </c>
      <c r="BA9" s="2">
        <v>228</v>
      </c>
    </row>
    <row r="10" spans="1:53" x14ac:dyDescent="0.25">
      <c r="A10" s="4">
        <v>45755.660219907397</v>
      </c>
      <c r="B10" s="5">
        <v>45755.660219907397</v>
      </c>
      <c r="D10" s="2">
        <v>120</v>
      </c>
      <c r="E10" s="2">
        <v>120</v>
      </c>
      <c r="F10" s="2">
        <v>120</v>
      </c>
      <c r="G10" s="2">
        <v>120</v>
      </c>
      <c r="H10" s="2">
        <v>319</v>
      </c>
      <c r="I10" s="2">
        <v>476</v>
      </c>
      <c r="J10" s="2">
        <v>511</v>
      </c>
      <c r="K10" s="2">
        <v>525</v>
      </c>
      <c r="L10" s="2">
        <v>537</v>
      </c>
      <c r="M10" s="2">
        <v>543</v>
      </c>
      <c r="N10" s="2">
        <v>554</v>
      </c>
      <c r="O10" s="2">
        <v>562</v>
      </c>
      <c r="P10" s="2">
        <v>567</v>
      </c>
      <c r="Q10" s="2">
        <v>576</v>
      </c>
      <c r="R10" s="2">
        <v>573</v>
      </c>
      <c r="S10" s="2">
        <v>580</v>
      </c>
      <c r="T10" s="2">
        <v>472</v>
      </c>
      <c r="U10" s="2">
        <v>383</v>
      </c>
      <c r="V10" s="2">
        <v>350</v>
      </c>
      <c r="W10" s="2">
        <v>333</v>
      </c>
      <c r="X10" s="2">
        <v>328</v>
      </c>
      <c r="Y10" s="2">
        <v>310</v>
      </c>
      <c r="Z10" s="2">
        <v>307</v>
      </c>
      <c r="AA10" s="2">
        <v>307</v>
      </c>
      <c r="AB10" s="2">
        <v>304</v>
      </c>
      <c r="AC10" s="2">
        <v>294</v>
      </c>
      <c r="AD10" s="2">
        <v>290</v>
      </c>
      <c r="AE10" s="2">
        <v>288</v>
      </c>
      <c r="AF10" s="2">
        <v>284</v>
      </c>
      <c r="AG10" s="2">
        <v>279</v>
      </c>
      <c r="AH10" s="2">
        <v>274</v>
      </c>
      <c r="AI10" s="2">
        <v>272</v>
      </c>
      <c r="AJ10" s="2">
        <v>276</v>
      </c>
      <c r="AK10" s="2">
        <v>264</v>
      </c>
      <c r="AL10" s="2">
        <v>265</v>
      </c>
      <c r="AM10" s="2">
        <v>266</v>
      </c>
      <c r="AN10" s="2">
        <v>262</v>
      </c>
      <c r="AO10" s="2">
        <v>257</v>
      </c>
      <c r="AP10" s="2">
        <v>253</v>
      </c>
      <c r="AQ10" s="2">
        <v>252</v>
      </c>
      <c r="AR10" s="2">
        <v>254</v>
      </c>
      <c r="AS10" s="2">
        <v>241</v>
      </c>
      <c r="AT10" s="2">
        <v>239</v>
      </c>
      <c r="AU10" s="2">
        <v>240</v>
      </c>
      <c r="AV10" s="2">
        <v>242</v>
      </c>
      <c r="AW10" s="2">
        <v>237</v>
      </c>
      <c r="AX10" s="2">
        <v>233</v>
      </c>
      <c r="AY10" s="2">
        <v>234</v>
      </c>
      <c r="AZ10" s="2">
        <v>244</v>
      </c>
      <c r="BA10" s="2">
        <v>236</v>
      </c>
    </row>
    <row r="11" spans="1:53" x14ac:dyDescent="0.25">
      <c r="A11" s="4">
        <v>45755.660324074073</v>
      </c>
      <c r="B11" s="5">
        <v>45755.660324074073</v>
      </c>
      <c r="D11" s="2">
        <v>216</v>
      </c>
      <c r="E11" s="2">
        <v>216</v>
      </c>
      <c r="F11" s="2">
        <v>216</v>
      </c>
      <c r="G11" s="2">
        <v>216</v>
      </c>
      <c r="H11" s="2">
        <v>517</v>
      </c>
      <c r="I11" s="2">
        <v>615</v>
      </c>
      <c r="J11" s="2">
        <v>649</v>
      </c>
      <c r="K11" s="2">
        <v>679</v>
      </c>
      <c r="L11" s="2">
        <v>698</v>
      </c>
      <c r="M11" s="2">
        <v>707</v>
      </c>
      <c r="N11" s="2">
        <v>712</v>
      </c>
      <c r="O11" s="2">
        <v>712</v>
      </c>
      <c r="P11" s="2">
        <v>718</v>
      </c>
      <c r="Q11" s="2">
        <v>714</v>
      </c>
      <c r="R11" s="2">
        <v>717</v>
      </c>
      <c r="S11" s="2">
        <v>717</v>
      </c>
      <c r="T11" s="2">
        <v>581</v>
      </c>
      <c r="U11" s="2">
        <v>470</v>
      </c>
      <c r="V11" s="2">
        <v>431</v>
      </c>
      <c r="W11" s="2">
        <v>412</v>
      </c>
      <c r="X11" s="2">
        <v>404</v>
      </c>
      <c r="Y11" s="2">
        <v>400</v>
      </c>
      <c r="Z11" s="2">
        <v>392</v>
      </c>
      <c r="AA11" s="2">
        <v>385</v>
      </c>
      <c r="AB11" s="2">
        <v>373</v>
      </c>
      <c r="AC11" s="2">
        <v>365</v>
      </c>
      <c r="AD11" s="2">
        <v>362</v>
      </c>
      <c r="AE11" s="2">
        <v>347</v>
      </c>
      <c r="AF11" s="2">
        <v>341</v>
      </c>
      <c r="AG11" s="2">
        <v>340</v>
      </c>
      <c r="AH11" s="2">
        <v>344</v>
      </c>
      <c r="AI11" s="2">
        <v>332</v>
      </c>
      <c r="AJ11" s="2">
        <v>331</v>
      </c>
      <c r="AK11" s="2">
        <v>331</v>
      </c>
      <c r="AL11" s="2">
        <v>328</v>
      </c>
      <c r="AM11" s="2">
        <v>329</v>
      </c>
      <c r="AN11" s="2">
        <v>320</v>
      </c>
      <c r="AO11" s="2">
        <v>318</v>
      </c>
      <c r="AP11" s="2">
        <v>334</v>
      </c>
      <c r="AQ11" s="2">
        <v>316</v>
      </c>
      <c r="AR11" s="2">
        <v>315</v>
      </c>
      <c r="AS11" s="2">
        <v>316</v>
      </c>
      <c r="AT11" s="2">
        <v>308</v>
      </c>
      <c r="AU11" s="2">
        <v>306</v>
      </c>
      <c r="AV11" s="2">
        <v>302</v>
      </c>
      <c r="AW11" s="2">
        <v>301</v>
      </c>
      <c r="AX11" s="2">
        <v>306</v>
      </c>
      <c r="AY11" s="2">
        <v>294</v>
      </c>
      <c r="AZ11" s="2">
        <v>294</v>
      </c>
      <c r="BA11" s="2">
        <v>295</v>
      </c>
    </row>
    <row r="12" spans="1:53" x14ac:dyDescent="0.25">
      <c r="A12" s="4">
        <v>45755.660416666673</v>
      </c>
      <c r="B12" s="5">
        <v>45755.660416666673</v>
      </c>
      <c r="D12" s="2">
        <v>148</v>
      </c>
      <c r="E12" s="2">
        <v>148</v>
      </c>
      <c r="F12" s="2">
        <v>148</v>
      </c>
      <c r="G12" s="2">
        <v>148</v>
      </c>
      <c r="H12" s="2">
        <v>327</v>
      </c>
      <c r="I12" s="2">
        <v>432</v>
      </c>
      <c r="J12" s="2">
        <v>458</v>
      </c>
      <c r="K12" s="2">
        <v>473</v>
      </c>
      <c r="L12" s="2">
        <v>477</v>
      </c>
      <c r="M12" s="2">
        <v>480</v>
      </c>
      <c r="N12" s="2">
        <v>487</v>
      </c>
      <c r="O12" s="2">
        <v>488</v>
      </c>
      <c r="P12" s="2">
        <v>496</v>
      </c>
      <c r="Q12" s="2">
        <v>495</v>
      </c>
      <c r="R12" s="2">
        <v>503</v>
      </c>
      <c r="S12" s="2">
        <v>505</v>
      </c>
      <c r="T12" s="2">
        <v>410</v>
      </c>
      <c r="U12" s="2">
        <v>302</v>
      </c>
      <c r="V12" s="2">
        <v>269</v>
      </c>
      <c r="W12" s="2">
        <v>249</v>
      </c>
      <c r="X12" s="2">
        <v>239</v>
      </c>
      <c r="Y12" s="2">
        <v>238</v>
      </c>
      <c r="Z12" s="2">
        <v>236</v>
      </c>
      <c r="AA12" s="2">
        <v>232</v>
      </c>
      <c r="AB12" s="2">
        <v>232</v>
      </c>
      <c r="AC12" s="2">
        <v>229</v>
      </c>
      <c r="AD12" s="2">
        <v>228</v>
      </c>
      <c r="AE12" s="2">
        <v>228</v>
      </c>
      <c r="AF12" s="2">
        <v>226</v>
      </c>
      <c r="AG12" s="2">
        <v>226</v>
      </c>
      <c r="AH12" s="2">
        <v>228</v>
      </c>
      <c r="AI12" s="2">
        <v>236</v>
      </c>
      <c r="AJ12" s="2">
        <v>221</v>
      </c>
      <c r="AK12" s="2">
        <v>221</v>
      </c>
      <c r="AL12" s="2">
        <v>224</v>
      </c>
      <c r="AM12" s="2">
        <v>224</v>
      </c>
      <c r="AN12" s="2">
        <v>224</v>
      </c>
      <c r="AO12" s="2">
        <v>220</v>
      </c>
      <c r="AP12" s="2">
        <v>218</v>
      </c>
      <c r="AQ12" s="2">
        <v>220</v>
      </c>
      <c r="AR12" s="2">
        <v>223</v>
      </c>
      <c r="AS12" s="2">
        <v>219</v>
      </c>
      <c r="AT12" s="2">
        <v>217</v>
      </c>
      <c r="AU12" s="2">
        <v>224</v>
      </c>
      <c r="AV12" s="2">
        <v>211</v>
      </c>
      <c r="AW12" s="2">
        <v>209</v>
      </c>
      <c r="AX12" s="2">
        <v>210</v>
      </c>
      <c r="AY12" s="2">
        <v>214</v>
      </c>
      <c r="AZ12" s="2">
        <v>217</v>
      </c>
      <c r="BA12" s="2">
        <v>219</v>
      </c>
    </row>
    <row r="13" spans="1:53" x14ac:dyDescent="0.25">
      <c r="A13" s="4">
        <v>45755.660567129627</v>
      </c>
      <c r="B13" s="5">
        <v>45755.660567129627</v>
      </c>
      <c r="D13" s="2">
        <v>224</v>
      </c>
      <c r="E13" s="2">
        <v>224</v>
      </c>
      <c r="F13" s="2">
        <v>224</v>
      </c>
      <c r="G13" s="2">
        <v>224</v>
      </c>
      <c r="H13" s="2">
        <v>449</v>
      </c>
      <c r="I13" s="2">
        <v>520</v>
      </c>
      <c r="J13" s="2">
        <v>529</v>
      </c>
      <c r="K13" s="2">
        <v>537</v>
      </c>
      <c r="L13" s="2">
        <v>540</v>
      </c>
      <c r="M13" s="2">
        <v>550</v>
      </c>
      <c r="N13" s="2">
        <v>558</v>
      </c>
      <c r="O13" s="2">
        <v>562</v>
      </c>
      <c r="P13" s="2">
        <v>576</v>
      </c>
      <c r="Q13" s="2">
        <v>576</v>
      </c>
      <c r="R13" s="2">
        <v>577</v>
      </c>
      <c r="S13" s="2">
        <v>576</v>
      </c>
      <c r="T13" s="2">
        <v>471</v>
      </c>
      <c r="U13" s="2">
        <v>389</v>
      </c>
      <c r="V13" s="2">
        <v>364</v>
      </c>
      <c r="W13" s="2">
        <v>353</v>
      </c>
      <c r="X13" s="2">
        <v>348</v>
      </c>
      <c r="Y13" s="2">
        <v>338</v>
      </c>
      <c r="Z13" s="2">
        <v>332</v>
      </c>
      <c r="AA13" s="2">
        <v>326</v>
      </c>
      <c r="AB13" s="2">
        <v>320</v>
      </c>
      <c r="AC13" s="2">
        <v>321</v>
      </c>
      <c r="AD13" s="2">
        <v>320</v>
      </c>
      <c r="AE13" s="2">
        <v>316</v>
      </c>
      <c r="AF13" s="2">
        <v>310</v>
      </c>
      <c r="AG13" s="2">
        <v>310</v>
      </c>
      <c r="AH13" s="2">
        <v>310</v>
      </c>
      <c r="AI13" s="2">
        <v>307</v>
      </c>
      <c r="AJ13" s="2">
        <v>296</v>
      </c>
      <c r="AK13" s="2">
        <v>305</v>
      </c>
      <c r="AL13" s="2">
        <v>306</v>
      </c>
      <c r="AM13" s="2">
        <v>302</v>
      </c>
      <c r="AN13" s="2">
        <v>298</v>
      </c>
      <c r="AO13" s="2">
        <v>294</v>
      </c>
      <c r="AP13" s="2">
        <v>294</v>
      </c>
      <c r="AQ13" s="2">
        <v>290</v>
      </c>
      <c r="AR13" s="2">
        <v>278</v>
      </c>
      <c r="AS13" s="2">
        <v>281</v>
      </c>
      <c r="AT13" s="2">
        <v>282</v>
      </c>
      <c r="AU13" s="2">
        <v>283</v>
      </c>
      <c r="AV13" s="2">
        <v>282</v>
      </c>
      <c r="AW13" s="2">
        <v>282</v>
      </c>
      <c r="AX13" s="2">
        <v>281</v>
      </c>
      <c r="AY13" s="2">
        <v>280</v>
      </c>
      <c r="AZ13" s="2">
        <v>284</v>
      </c>
      <c r="BA13" s="2">
        <v>280</v>
      </c>
    </row>
    <row r="14" spans="1:53" x14ac:dyDescent="0.25">
      <c r="A14" s="4">
        <v>45755.660671296297</v>
      </c>
      <c r="B14" s="5">
        <v>45755.660671296297</v>
      </c>
      <c r="D14" s="2">
        <v>286</v>
      </c>
      <c r="E14" s="2">
        <v>286</v>
      </c>
      <c r="F14" s="2">
        <v>286</v>
      </c>
      <c r="G14" s="2">
        <v>286</v>
      </c>
      <c r="H14" s="2">
        <v>598</v>
      </c>
      <c r="I14" s="2">
        <v>722</v>
      </c>
      <c r="J14" s="2">
        <v>734</v>
      </c>
      <c r="K14" s="2">
        <v>742</v>
      </c>
      <c r="L14" s="2">
        <v>748</v>
      </c>
      <c r="M14" s="2">
        <v>747</v>
      </c>
      <c r="N14" s="2">
        <v>753</v>
      </c>
      <c r="O14" s="2">
        <v>754</v>
      </c>
      <c r="P14" s="2">
        <v>752</v>
      </c>
      <c r="Q14" s="2">
        <v>756</v>
      </c>
      <c r="R14" s="2">
        <v>753</v>
      </c>
      <c r="S14" s="2">
        <v>756</v>
      </c>
      <c r="T14" s="2">
        <v>598</v>
      </c>
      <c r="U14" s="2">
        <v>431</v>
      </c>
      <c r="V14" s="2">
        <v>394</v>
      </c>
      <c r="W14" s="2">
        <v>376</v>
      </c>
      <c r="X14" s="2">
        <v>362</v>
      </c>
      <c r="Y14" s="2">
        <v>368</v>
      </c>
      <c r="Z14" s="2">
        <v>368</v>
      </c>
      <c r="AA14" s="2">
        <v>366</v>
      </c>
      <c r="AB14" s="2">
        <v>382</v>
      </c>
      <c r="AC14" s="2">
        <v>380</v>
      </c>
      <c r="AD14" s="2">
        <v>380</v>
      </c>
      <c r="AE14" s="2">
        <v>380</v>
      </c>
      <c r="AF14" s="2">
        <v>386</v>
      </c>
      <c r="AG14" s="2">
        <v>378</v>
      </c>
      <c r="AH14" s="2">
        <v>377</v>
      </c>
      <c r="AI14" s="2">
        <v>380</v>
      </c>
      <c r="AJ14" s="2">
        <v>378</v>
      </c>
      <c r="AK14" s="2">
        <v>382</v>
      </c>
      <c r="AL14" s="2">
        <v>380</v>
      </c>
      <c r="AM14" s="2">
        <v>376</v>
      </c>
      <c r="AN14" s="2">
        <v>380</v>
      </c>
      <c r="AO14" s="2">
        <v>375</v>
      </c>
      <c r="AP14" s="2">
        <v>374</v>
      </c>
      <c r="AQ14" s="2">
        <v>376</v>
      </c>
      <c r="AR14" s="2">
        <v>368</v>
      </c>
      <c r="AS14" s="2">
        <v>361</v>
      </c>
      <c r="AT14" s="2">
        <v>367</v>
      </c>
      <c r="AU14" s="2">
        <v>378</v>
      </c>
      <c r="AV14" s="2">
        <v>368</v>
      </c>
      <c r="AW14" s="2">
        <v>364</v>
      </c>
      <c r="AX14" s="2">
        <v>363</v>
      </c>
      <c r="AY14" s="2">
        <v>362</v>
      </c>
      <c r="AZ14" s="2">
        <v>368</v>
      </c>
      <c r="BA14" s="2">
        <v>366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31</vt:i4>
      </vt:variant>
    </vt:vector>
  </HeadingPairs>
  <TitlesOfParts>
    <vt:vector size="33" baseType="lpstr">
      <vt:lpstr>Measure</vt:lpstr>
      <vt:lpstr>SAT Chart</vt:lpstr>
      <vt:lpstr>Measure!CoeffNmolC</vt:lpstr>
      <vt:lpstr>Measure!CoeffNmolL</vt:lpstr>
      <vt:lpstr>Measure!CoeffNmolQ</vt:lpstr>
      <vt:lpstr>Measure!CoeffUgC</vt:lpstr>
      <vt:lpstr>Measure!CoeffUgL</vt:lpstr>
      <vt:lpstr>Measure!CoeffUgQ</vt:lpstr>
      <vt:lpstr>Measure!Offset310</vt:lpstr>
      <vt:lpstr>Measure!Offset365</vt:lpstr>
      <vt:lpstr>Measure!Offset450</vt:lpstr>
      <vt:lpstr>Measure!Offset530</vt:lpstr>
      <vt:lpstr>Measure!Offset615</vt:lpstr>
      <vt:lpstr>Measure!Offset700</vt:lpstr>
      <vt:lpstr>Measure!Offset770</vt:lpstr>
      <vt:lpstr>Measure!OffsetFm</vt:lpstr>
      <vt:lpstr>Measure!OffsetFo</vt:lpstr>
      <vt:lpstr>Measure!Reference310</vt:lpstr>
      <vt:lpstr>Measure!Reference365</vt:lpstr>
      <vt:lpstr>Measure!Reference450</vt:lpstr>
      <vt:lpstr>Measure!Reference530</vt:lpstr>
      <vt:lpstr>Measure!Reference700</vt:lpstr>
      <vt:lpstr>Measure!Reference770</vt:lpstr>
      <vt:lpstr>Measure!StandardF310</vt:lpstr>
      <vt:lpstr>Measure!StandardF365</vt:lpstr>
      <vt:lpstr>Measure!StandardF450</vt:lpstr>
      <vt:lpstr>Measure!StandardF530</vt:lpstr>
      <vt:lpstr>Measure!StandardF615</vt:lpstr>
      <vt:lpstr>Measure!StandardI310</vt:lpstr>
      <vt:lpstr>Measure!StandardI365</vt:lpstr>
      <vt:lpstr>Measure!StandardI450</vt:lpstr>
      <vt:lpstr>Measure!StandardI530</vt:lpstr>
      <vt:lpstr>Measure!StandardI615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Erhard Pfündel</cp:lastModifiedBy>
  <dcterms:created xsi:type="dcterms:W3CDTF">2025-04-08T14:23:15Z</dcterms:created>
  <dcterms:modified xsi:type="dcterms:W3CDTF">2025-04-08T14:40:10Z</dcterms:modified>
</cp:coreProperties>
</file>