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easure" sheetId="1" r:id="rId1"/>
    <sheet name="SAT Chart" sheetId="2" r:id="rId2"/>
  </sheets>
  <definedNames>
    <definedName name="CoeffNmolC" localSheetId="0">Measure!$AE$4</definedName>
    <definedName name="CoeffNmolL" localSheetId="0">Measure!$AE$3</definedName>
    <definedName name="CoeffNmolQ" localSheetId="0">Measure!$AE$2</definedName>
    <definedName name="CoeffUgC" localSheetId="0">Measure!$AF$4</definedName>
    <definedName name="CoeffUgL" localSheetId="0">Measure!$AF$3</definedName>
    <definedName name="CoeffUgQ" localSheetId="0">Measure!$AF$2</definedName>
    <definedName name="Offset310" localSheetId="0">Measure!$H$2</definedName>
    <definedName name="Offset365" localSheetId="0">Measure!$I$2</definedName>
    <definedName name="Offset450" localSheetId="0">Measure!$J$2</definedName>
    <definedName name="Offset530" localSheetId="0">Measure!$K$2</definedName>
    <definedName name="Offset615" localSheetId="0">Measure!$L$2</definedName>
    <definedName name="Offset700" localSheetId="0">Measure!$Z$2</definedName>
    <definedName name="Offset770" localSheetId="0">Measure!$AA$2</definedName>
    <definedName name="OffsetFm" localSheetId="0">Measure!$E$2</definedName>
    <definedName name="OffsetFo" localSheetId="0">Measure!$D$2</definedName>
    <definedName name="Reference310" localSheetId="0">Measure!$T$3</definedName>
    <definedName name="Reference365" localSheetId="0">Measure!$U$3</definedName>
    <definedName name="Reference450" localSheetId="0">Measure!$V$3</definedName>
    <definedName name="Reference530" localSheetId="0">Measure!$W$3</definedName>
    <definedName name="Reference700" localSheetId="0">Measure!$Z$3</definedName>
    <definedName name="Reference770" localSheetId="0">Measure!$AA$3</definedName>
    <definedName name="StandardF310" localSheetId="0">Measure!$M$3</definedName>
    <definedName name="StandardF365" localSheetId="0">Measure!$N$3</definedName>
    <definedName name="StandardF450" localSheetId="0">Measure!$O$3</definedName>
    <definedName name="StandardF530" localSheetId="0">Measure!$P$3</definedName>
    <definedName name="StandardF615" localSheetId="0">Measure!$Q$3</definedName>
    <definedName name="StandardI310" localSheetId="0">Measure!$H$3</definedName>
    <definedName name="StandardI365" localSheetId="0">Measure!$I$3</definedName>
    <definedName name="StandardI450" localSheetId="0">Measure!$J$3</definedName>
    <definedName name="StandardI530" localSheetId="0">Measure!$K$3</definedName>
    <definedName name="StandardI615" localSheetId="0">Measure!$L$3</definedName>
  </definedNames>
  <calcPr calcId="124519" fullCalcOnLoad="1"/>
</workbook>
</file>

<file path=xl/sharedStrings.xml><?xml version="1.0" encoding="utf-8"?>
<sst xmlns="http://schemas.openxmlformats.org/spreadsheetml/2006/main" count="62" uniqueCount="51">
  <si>
    <t>Date</t>
  </si>
  <si>
    <t>Time</t>
  </si>
  <si>
    <t>Type</t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</si>
  <si>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Fo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</si>
  <si>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Fm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</si>
  <si>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</si>
  <si>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</si>
  <si>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</si>
  <si>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</si>
  <si>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</si>
  <si>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</si>
  <si>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</si>
  <si>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</si>
  <si>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</si>
  <si>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</si>
  <si>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</si>
  <si>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</si>
  <si>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M</t>
    </r>
  </si>
  <si>
    <t>MesRef</t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</si>
  <si>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</si>
  <si>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</si>
  <si>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</si>
  <si>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</si>
  <si>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FLAV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</si>
  <si>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ANTH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</si>
  <si>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700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</si>
  <si>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770</t>
    </r>
  </si>
  <si>
    <t>Transmittance</t>
  </si>
  <si>
    <t>Absorbance</t>
  </si>
  <si>
    <t>Model</t>
  </si>
  <si>
    <r>
      <rPr>
        <b/>
        <sz val="11"/>
        <color theme="1"/>
        <rFont val="Calibri"/>
        <family val="2"/>
        <scheme val="minor"/>
      </rPr>
      <t>nmol/cm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</si>
  <si>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µg/cm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</si>
  <si>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NBI</t>
  </si>
  <si>
    <t>Satellite #</t>
  </si>
  <si>
    <t>DoP</t>
  </si>
  <si>
    <t>Latitude</t>
  </si>
  <si>
    <t>Longitude</t>
  </si>
  <si>
    <t>Height</t>
  </si>
  <si>
    <t>Leaf Az.</t>
  </si>
  <si>
    <t>Leaf Sl.</t>
  </si>
  <si>
    <t>Sun Az.</t>
  </si>
  <si>
    <t>Sun Elev.</t>
  </si>
  <si>
    <t>AoI</t>
  </si>
  <si>
    <t>Incidence</t>
  </si>
  <si>
    <t>Offset</t>
  </si>
  <si>
    <t>Reference</t>
  </si>
  <si>
    <t>Sedum telephium upper side</t>
  </si>
  <si>
    <t>C3 Coeff Q</t>
  </si>
  <si>
    <t>C3 Coeff L</t>
  </si>
  <si>
    <t>C3 Coeff C</t>
  </si>
  <si>
    <t>Sample</t>
  </si>
</sst>
</file>

<file path=xl/styles.xml><?xml version="1.0" encoding="utf-8"?>
<styleSheet xmlns="http://schemas.openxmlformats.org/spreadsheetml/2006/main">
  <numFmts count="11">
    <numFmt numFmtId="164" formatCode="0"/>
    <numFmt numFmtId="165" formatCode="0.000"/>
    <numFmt numFmtId="166" formatCode="yy-mm-dd"/>
    <numFmt numFmtId="167" formatCode="hh:mm:ss"/>
    <numFmt numFmtId="168" formatCode="0.00"/>
    <numFmt numFmtId="169" formatCode="0.0"/>
    <numFmt numFmtId="170" formatCode="0.000000"/>
    <numFmt numFmtId="171" formatCode="0 &quot;m&quot;"/>
    <numFmt numFmtId="172" formatCode="0 &quot;°&quot;"/>
    <numFmt numFmtId="173" formatCode="0.0 &quot;%&quot;"/>
    <numFmt numFmtId="174" formatCode="0 &quot;ms&quot;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173" fontId="0" fillId="0" borderId="0" xfId="0" applyNumberFormat="1"/>
    <xf numFmtId="17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R1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5" outlineLevelCol="1"/>
  <cols>
    <col min="3" max="3" width="10.7109375" customWidth="1"/>
    <col min="4" max="17" width="0" hidden="1" customWidth="1" outlineLevel="1" collapsed="1"/>
    <col min="26" max="29" width="0" hidden="1" customWidth="1" outlineLevel="1" collapsed="1"/>
    <col min="30" max="30" width="10.7109375" customWidth="1"/>
    <col min="34" max="43" width="0" hidden="1" customWidth="1" outlineLevel="1" collapsed="1"/>
  </cols>
  <sheetData>
    <row r="1" spans="1:44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1" t="s">
        <v>27</v>
      </c>
      <c r="AC1" s="1" t="s">
        <v>28</v>
      </c>
      <c r="AD1" s="1" t="s">
        <v>29</v>
      </c>
      <c r="AE1" t="s">
        <v>30</v>
      </c>
      <c r="AF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>
      <c r="C2" t="s">
        <v>44</v>
      </c>
      <c r="D2" s="2">
        <v>68</v>
      </c>
      <c r="E2" s="2">
        <v>68</v>
      </c>
      <c r="H2" s="2">
        <v>77</v>
      </c>
      <c r="I2" s="2">
        <v>62</v>
      </c>
      <c r="J2" s="2">
        <v>35</v>
      </c>
      <c r="K2" s="2">
        <v>118</v>
      </c>
      <c r="L2" s="2">
        <v>161</v>
      </c>
      <c r="Z2" s="2">
        <v>2</v>
      </c>
      <c r="AA2" s="2">
        <v>1</v>
      </c>
      <c r="AD2" t="s">
        <v>47</v>
      </c>
      <c r="AE2" s="2">
        <v>564.719970703125</v>
      </c>
      <c r="AF2" s="2">
        <v>505.4299926757812</v>
      </c>
    </row>
    <row r="3" spans="1:44">
      <c r="C3" t="s">
        <v>45</v>
      </c>
      <c r="H3" s="2">
        <v>1212</v>
      </c>
      <c r="I3" s="2">
        <v>1219</v>
      </c>
      <c r="J3" s="2">
        <v>1238</v>
      </c>
      <c r="K3" s="2">
        <v>1225</v>
      </c>
      <c r="L3" s="2">
        <v>1214</v>
      </c>
      <c r="M3" s="2">
        <f>StandardI310-Offset310</f>
        <v>0</v>
      </c>
      <c r="N3" s="2">
        <f>StandardI365-Offset365</f>
        <v>0</v>
      </c>
      <c r="O3" s="2">
        <f>StandardI450-Offset450</f>
        <v>0</v>
      </c>
      <c r="P3" s="2">
        <f>StandardI530-Offset530</f>
        <v>0</v>
      </c>
      <c r="Q3" s="2">
        <f>StandardI615-Offset615</f>
        <v>0</v>
      </c>
      <c r="S3" t="s">
        <v>46</v>
      </c>
      <c r="T3" s="3">
        <v>0.573</v>
      </c>
      <c r="U3" s="3">
        <v>1.105</v>
      </c>
      <c r="V3" s="3">
        <v>1.055</v>
      </c>
      <c r="W3" s="3">
        <v>0.8090000000000001</v>
      </c>
      <c r="Z3" s="2">
        <v>1081</v>
      </c>
      <c r="AA3" s="2">
        <v>1206</v>
      </c>
      <c r="AD3" t="s">
        <v>48</v>
      </c>
      <c r="AE3" s="2">
        <v>114.5004653930664</v>
      </c>
      <c r="AF3" s="2">
        <v>102.4899978637695</v>
      </c>
    </row>
    <row r="4" spans="1:44">
      <c r="AD4" t="s">
        <v>49</v>
      </c>
      <c r="AE4" s="2">
        <v>5.27810001373291</v>
      </c>
      <c r="AF4" s="2">
        <v>4.723899841308594</v>
      </c>
    </row>
    <row r="5" spans="1:44">
      <c r="A5" s="4">
        <v>45755.65659722222</v>
      </c>
      <c r="B5" s="5">
        <v>45755.65659722222</v>
      </c>
      <c r="C5" t="s">
        <v>50</v>
      </c>
      <c r="D5" s="2">
        <v>281</v>
      </c>
      <c r="E5" s="2">
        <v>920</v>
      </c>
      <c r="F5" s="2">
        <f>IF(D5="","",D5-OffsetFo)</f>
        <v>0</v>
      </c>
      <c r="G5" s="2">
        <f>IF(E5="","",E5-OffsetFm)</f>
        <v>0</v>
      </c>
      <c r="H5" s="2">
        <v>97</v>
      </c>
      <c r="I5" s="2">
        <v>94</v>
      </c>
      <c r="J5" s="2">
        <v>545</v>
      </c>
      <c r="K5" s="2">
        <v>570</v>
      </c>
      <c r="L5" s="2">
        <v>775</v>
      </c>
      <c r="M5" s="2">
        <f>IF(H5="","",H5-Offset310)</f>
        <v>0</v>
      </c>
      <c r="N5" s="2">
        <f>IF(I5="","",I5-Offset365)</f>
        <v>0</v>
      </c>
      <c r="O5" s="2">
        <f>IF(J5="","",J5-Offset450)</f>
        <v>0</v>
      </c>
      <c r="P5" s="2">
        <f>IF(K5="","",K5-Offset530)</f>
        <v>0</v>
      </c>
      <c r="Q5" s="2">
        <f>IF(L5="","",L5-Offset615)</f>
        <v>0</v>
      </c>
      <c r="R5" s="3">
        <f>IF(OR(F5="",G5="",G5=0),"",1-F5/G5)</f>
        <v>0</v>
      </c>
      <c r="T5" s="3">
        <f>IF(M5="","",(M5/Q5)/(Reference310*StandardF310/StandardF615))</f>
        <v>0</v>
      </c>
      <c r="U5" s="3">
        <f>IF(N5="","",(N5/Q5)/(Reference365*StandardF365/StandardF615))</f>
        <v>0</v>
      </c>
      <c r="V5" s="3">
        <f>IF(O5="","",(O5/Q5)/(Reference450*StandardF450/StandardF615))</f>
        <v>0</v>
      </c>
      <c r="W5" s="3">
        <f>IF(P5="","",(P5/Q5)/(Reference530*StandardF530/StandardF615))</f>
        <v>0</v>
      </c>
      <c r="X5" s="3">
        <f>IF(OR(U5="",U5&lt;=0),"",LOG10(1/U5))</f>
        <v>0</v>
      </c>
      <c r="Y5" s="3">
        <f>IF(OR(W5="",W5&lt;=0),"",LOG10(1/W5))</f>
        <v>0</v>
      </c>
      <c r="Z5" s="2">
        <v>185</v>
      </c>
      <c r="AA5" s="2">
        <v>426</v>
      </c>
      <c r="AB5" s="3">
        <f>IF(OR(Z5="",AA5=""),"",((Z5-Offset700)/(AA5-Offset770))*((Reference770-Offset770)/(Reference700-Offset700)))</f>
        <v>0</v>
      </c>
      <c r="AC5" s="3">
        <f>IF(OR(AB5="",AB5&lt;=0),"",-LOG10(AB5))</f>
        <v>0</v>
      </c>
      <c r="AE5" s="6">
        <f>IF(AC5="","",CoeffNmolQ*AC5^2+CoeffNmolL*AC5+CoeffNmolC)</f>
        <v>0</v>
      </c>
      <c r="AF5" s="6">
        <f>IF(AC5="","",CoeffUgQ*AC5^2+CoeffUgL*AC5+CoeffUgC)</f>
        <v>0</v>
      </c>
      <c r="AG5" s="7">
        <f>IF(OR(X5="",AF5=""),"",AF5/X5)</f>
        <v>0</v>
      </c>
      <c r="AH5" s="2">
        <v>19</v>
      </c>
      <c r="AJ5" s="8">
        <v>49.656219</v>
      </c>
      <c r="AK5" s="8">
        <v>11.098046</v>
      </c>
      <c r="AL5" s="9">
        <v>379</v>
      </c>
      <c r="AM5" s="10">
        <v>191</v>
      </c>
      <c r="AN5" s="10">
        <v>84</v>
      </c>
      <c r="AO5" s="10">
        <v>228</v>
      </c>
      <c r="AP5" s="10">
        <v>37</v>
      </c>
      <c r="AQ5" s="10">
        <v>46</v>
      </c>
      <c r="AR5" s="11">
        <f>IF(AQ5="","",COS(RADIANS(AQ5)) * 100)</f>
        <v>0</v>
      </c>
    </row>
    <row r="6" spans="1:44">
      <c r="A6" s="4">
        <v>45755.65685185185</v>
      </c>
      <c r="B6" s="5">
        <v>45755.65685185185</v>
      </c>
      <c r="C6" t="s">
        <v>50</v>
      </c>
      <c r="D6" s="2">
        <v>381</v>
      </c>
      <c r="E6" s="2">
        <v>1031</v>
      </c>
      <c r="F6" s="2">
        <f>IF(D6="","",D6-OffsetFo)</f>
        <v>0</v>
      </c>
      <c r="G6" s="2">
        <f>IF(E6="","",E6-OffsetFm)</f>
        <v>0</v>
      </c>
      <c r="H6" s="2">
        <v>103</v>
      </c>
      <c r="I6" s="2">
        <v>114</v>
      </c>
      <c r="J6" s="2">
        <v>838</v>
      </c>
      <c r="K6" s="2">
        <v>793</v>
      </c>
      <c r="L6" s="2">
        <v>1082</v>
      </c>
      <c r="M6" s="2">
        <f>IF(H6="","",H6-Offset310)</f>
        <v>0</v>
      </c>
      <c r="N6" s="2">
        <f>IF(I6="","",I6-Offset365)</f>
        <v>0</v>
      </c>
      <c r="O6" s="2">
        <f>IF(J6="","",J6-Offset450)</f>
        <v>0</v>
      </c>
      <c r="P6" s="2">
        <f>IF(K6="","",K6-Offset530)</f>
        <v>0</v>
      </c>
      <c r="Q6" s="2">
        <f>IF(L6="","",L6-Offset615)</f>
        <v>0</v>
      </c>
      <c r="R6" s="3">
        <f>IF(OR(F6="",G6="",G6=0),"",1-F6/G6)</f>
        <v>0</v>
      </c>
      <c r="T6" s="3">
        <f>IF(M6="","",(M6/Q6)/(Reference310*StandardF310/StandardF615))</f>
        <v>0</v>
      </c>
      <c r="U6" s="3">
        <f>IF(N6="","",(N6/Q6)/(Reference365*StandardF365/StandardF615))</f>
        <v>0</v>
      </c>
      <c r="V6" s="3">
        <f>IF(O6="","",(O6/Q6)/(Reference450*StandardF450/StandardF615))</f>
        <v>0</v>
      </c>
      <c r="W6" s="3">
        <f>IF(P6="","",(P6/Q6)/(Reference530*StandardF530/StandardF615))</f>
        <v>0</v>
      </c>
      <c r="X6" s="3">
        <f>IF(OR(U6="",U6&lt;=0),"",LOG10(1/U6))</f>
        <v>0</v>
      </c>
      <c r="Y6" s="3">
        <f>IF(OR(W6="",W6&lt;=0),"",LOG10(1/W6))</f>
        <v>0</v>
      </c>
      <c r="Z6" s="2">
        <v>242</v>
      </c>
      <c r="AA6" s="2">
        <v>529</v>
      </c>
      <c r="AB6" s="3">
        <f>IF(OR(Z6="",AA6=""),"",((Z6-Offset700)/(AA6-Offset770))*((Reference770-Offset770)/(Reference700-Offset700)))</f>
        <v>0</v>
      </c>
      <c r="AC6" s="3">
        <f>IF(OR(AB6="",AB6&lt;=0),"",-LOG10(AB6))</f>
        <v>0</v>
      </c>
      <c r="AE6" s="6">
        <f>IF(AC6="","",CoeffNmolQ*AC6^2+CoeffNmolL*AC6+CoeffNmolC)</f>
        <v>0</v>
      </c>
      <c r="AF6" s="6">
        <f>IF(AC6="","",CoeffUgQ*AC6^2+CoeffUgL*AC6+CoeffUgC)</f>
        <v>0</v>
      </c>
      <c r="AG6" s="7">
        <f>IF(OR(X6="",AF6=""),"",AF6/X6)</f>
        <v>0</v>
      </c>
      <c r="AH6" s="2">
        <v>20</v>
      </c>
      <c r="AJ6" s="8">
        <v>49.656485</v>
      </c>
      <c r="AK6" s="8">
        <v>11.09791</v>
      </c>
      <c r="AL6" s="9">
        <v>351</v>
      </c>
      <c r="AM6" s="10">
        <v>239</v>
      </c>
      <c r="AN6" s="10">
        <v>83</v>
      </c>
      <c r="AO6" s="10">
        <v>229</v>
      </c>
      <c r="AP6" s="10">
        <v>37</v>
      </c>
      <c r="AQ6" s="10">
        <v>32</v>
      </c>
      <c r="AR6" s="11">
        <f>IF(AQ6="","",COS(RADIANS(AQ6)) * 100)</f>
        <v>0</v>
      </c>
    </row>
    <row r="7" spans="1:44">
      <c r="A7" s="4">
        <v>45755.65704861111</v>
      </c>
      <c r="B7" s="5">
        <v>45755.65704861111</v>
      </c>
      <c r="C7" t="s">
        <v>50</v>
      </c>
      <c r="D7" s="2">
        <v>388</v>
      </c>
      <c r="E7" s="2">
        <v>947</v>
      </c>
      <c r="F7" s="2">
        <f>IF(D7="","",D7-OffsetFo)</f>
        <v>0</v>
      </c>
      <c r="G7" s="2">
        <f>IF(E7="","",E7-OffsetFm)</f>
        <v>0</v>
      </c>
      <c r="H7" s="2">
        <v>124</v>
      </c>
      <c r="I7" s="2">
        <v>170</v>
      </c>
      <c r="J7" s="2">
        <v>885</v>
      </c>
      <c r="K7" s="2">
        <v>803</v>
      </c>
      <c r="L7" s="2">
        <v>1090</v>
      </c>
      <c r="M7" s="2">
        <f>IF(H7="","",H7-Offset310)</f>
        <v>0</v>
      </c>
      <c r="N7" s="2">
        <f>IF(I7="","",I7-Offset365)</f>
        <v>0</v>
      </c>
      <c r="O7" s="2">
        <f>IF(J7="","",J7-Offset450)</f>
        <v>0</v>
      </c>
      <c r="P7" s="2">
        <f>IF(K7="","",K7-Offset530)</f>
        <v>0</v>
      </c>
      <c r="Q7" s="2">
        <f>IF(L7="","",L7-Offset615)</f>
        <v>0</v>
      </c>
      <c r="R7" s="3">
        <f>IF(OR(F7="",G7="",G7=0),"",1-F7/G7)</f>
        <v>0</v>
      </c>
      <c r="T7" s="3">
        <f>IF(M7="","",(M7/Q7)/(Reference310*StandardF310/StandardF615))</f>
        <v>0</v>
      </c>
      <c r="U7" s="3">
        <f>IF(N7="","",(N7/Q7)/(Reference365*StandardF365/StandardF615))</f>
        <v>0</v>
      </c>
      <c r="V7" s="3">
        <f>IF(O7="","",(O7/Q7)/(Reference450*StandardF450/StandardF615))</f>
        <v>0</v>
      </c>
      <c r="W7" s="3">
        <f>IF(P7="","",(P7/Q7)/(Reference530*StandardF530/StandardF615))</f>
        <v>0</v>
      </c>
      <c r="X7" s="3">
        <f>IF(OR(U7="",U7&lt;=0),"",LOG10(1/U7))</f>
        <v>0</v>
      </c>
      <c r="Y7" s="3">
        <f>IF(OR(W7="",W7&lt;=0),"",LOG10(1/W7))</f>
        <v>0</v>
      </c>
      <c r="Z7" s="2">
        <v>326</v>
      </c>
      <c r="AA7" s="2">
        <v>647</v>
      </c>
      <c r="AB7" s="3">
        <f>IF(OR(Z7="",AA7=""),"",((Z7-Offset700)/(AA7-Offset770))*((Reference770-Offset770)/(Reference700-Offset700)))</f>
        <v>0</v>
      </c>
      <c r="AC7" s="3">
        <f>IF(OR(AB7="",AB7&lt;=0),"",-LOG10(AB7))</f>
        <v>0</v>
      </c>
      <c r="AE7" s="6">
        <f>IF(AC7="","",CoeffNmolQ*AC7^2+CoeffNmolL*AC7+CoeffNmolC)</f>
        <v>0</v>
      </c>
      <c r="AF7" s="6">
        <f>IF(AC7="","",CoeffUgQ*AC7^2+CoeffUgL*AC7+CoeffUgC)</f>
        <v>0</v>
      </c>
      <c r="AG7" s="7">
        <f>IF(OR(X7="",AF7=""),"",AF7/X7)</f>
        <v>0</v>
      </c>
      <c r="AH7" s="2">
        <v>22</v>
      </c>
      <c r="AJ7" s="8">
        <v>49.656463</v>
      </c>
      <c r="AK7" s="8">
        <v>11.097875</v>
      </c>
      <c r="AL7" s="9">
        <v>334</v>
      </c>
      <c r="AM7" s="10">
        <v>240</v>
      </c>
      <c r="AN7" s="10">
        <v>84</v>
      </c>
      <c r="AO7" s="10">
        <v>229</v>
      </c>
      <c r="AP7" s="10">
        <v>37</v>
      </c>
      <c r="AQ7" s="10">
        <v>33</v>
      </c>
      <c r="AR7" s="11">
        <f>IF(AQ7="","",COS(RADIANS(AQ7)) * 100)</f>
        <v>0</v>
      </c>
    </row>
    <row r="8" spans="1:44">
      <c r="A8" s="4">
        <v>45755.6571875</v>
      </c>
      <c r="B8" s="5">
        <v>45755.6571875</v>
      </c>
      <c r="C8" t="s">
        <v>50</v>
      </c>
      <c r="D8" s="2">
        <v>439</v>
      </c>
      <c r="E8" s="2">
        <v>1092</v>
      </c>
      <c r="F8" s="2">
        <f>IF(D8="","",D8-OffsetFo)</f>
        <v>0</v>
      </c>
      <c r="G8" s="2">
        <f>IF(E8="","",E8-OffsetFm)</f>
        <v>0</v>
      </c>
      <c r="H8" s="2">
        <v>120</v>
      </c>
      <c r="I8" s="2">
        <v>189</v>
      </c>
      <c r="J8" s="2">
        <v>1014</v>
      </c>
      <c r="K8" s="2">
        <v>936</v>
      </c>
      <c r="L8" s="2">
        <v>1203</v>
      </c>
      <c r="M8" s="2">
        <f>IF(H8="","",H8-Offset310)</f>
        <v>0</v>
      </c>
      <c r="N8" s="2">
        <f>IF(I8="","",I8-Offset365)</f>
        <v>0</v>
      </c>
      <c r="O8" s="2">
        <f>IF(J8="","",J8-Offset450)</f>
        <v>0</v>
      </c>
      <c r="P8" s="2">
        <f>IF(K8="","",K8-Offset530)</f>
        <v>0</v>
      </c>
      <c r="Q8" s="2">
        <f>IF(L8="","",L8-Offset615)</f>
        <v>0</v>
      </c>
      <c r="R8" s="3">
        <f>IF(OR(F8="",G8="",G8=0),"",1-F8/G8)</f>
        <v>0</v>
      </c>
      <c r="T8" s="3">
        <f>IF(M8="","",(M8/Q8)/(Reference310*StandardF310/StandardF615))</f>
        <v>0</v>
      </c>
      <c r="U8" s="3">
        <f>IF(N8="","",(N8/Q8)/(Reference365*StandardF365/StandardF615))</f>
        <v>0</v>
      </c>
      <c r="V8" s="3">
        <f>IF(O8="","",(O8/Q8)/(Reference450*StandardF450/StandardF615))</f>
        <v>0</v>
      </c>
      <c r="W8" s="3">
        <f>IF(P8="","",(P8/Q8)/(Reference530*StandardF530/StandardF615))</f>
        <v>0</v>
      </c>
      <c r="X8" s="3">
        <f>IF(OR(U8="",U8&lt;=0),"",LOG10(1/U8))</f>
        <v>0</v>
      </c>
      <c r="Y8" s="3">
        <f>IF(OR(W8="",W8&lt;=0),"",LOG10(1/W8))</f>
        <v>0</v>
      </c>
      <c r="Z8" s="2">
        <v>315</v>
      </c>
      <c r="AA8" s="2">
        <v>656</v>
      </c>
      <c r="AB8" s="3">
        <f>IF(OR(Z8="",AA8=""),"",((Z8-Offset700)/(AA8-Offset770))*((Reference770-Offset770)/(Reference700-Offset700)))</f>
        <v>0</v>
      </c>
      <c r="AC8" s="3">
        <f>IF(OR(AB8="",AB8&lt;=0),"",-LOG10(AB8))</f>
        <v>0</v>
      </c>
      <c r="AE8" s="6">
        <f>IF(AC8="","",CoeffNmolQ*AC8^2+CoeffNmolL*AC8+CoeffNmolC)</f>
        <v>0</v>
      </c>
      <c r="AF8" s="6">
        <f>IF(AC8="","",CoeffUgQ*AC8^2+CoeffUgL*AC8+CoeffUgC)</f>
        <v>0</v>
      </c>
      <c r="AG8" s="7">
        <f>IF(OR(X8="",AF8=""),"",AF8/X8)</f>
        <v>0</v>
      </c>
      <c r="AH8" s="2">
        <v>22</v>
      </c>
      <c r="AJ8" s="8">
        <v>49.656471</v>
      </c>
      <c r="AK8" s="8">
        <v>11.097854</v>
      </c>
      <c r="AL8" s="9">
        <v>328</v>
      </c>
      <c r="AM8" s="10">
        <v>241</v>
      </c>
      <c r="AN8" s="10">
        <v>89</v>
      </c>
      <c r="AO8" s="10">
        <v>229</v>
      </c>
      <c r="AP8" s="10">
        <v>37</v>
      </c>
      <c r="AQ8" s="10">
        <v>38</v>
      </c>
      <c r="AR8" s="11">
        <f>IF(AQ8="","",COS(RADIANS(AQ8)) * 100)</f>
        <v>0</v>
      </c>
    </row>
    <row r="9" spans="1:44">
      <c r="A9" s="4">
        <v>45755.65736111111</v>
      </c>
      <c r="B9" s="5">
        <v>45755.65736111111</v>
      </c>
      <c r="C9" t="s">
        <v>50</v>
      </c>
      <c r="D9" s="2">
        <v>317</v>
      </c>
      <c r="E9" s="2">
        <v>809</v>
      </c>
      <c r="F9" s="2">
        <f>IF(D9="","",D9-OffsetFo)</f>
        <v>0</v>
      </c>
      <c r="G9" s="2">
        <f>IF(E9="","",E9-OffsetFm)</f>
        <v>0</v>
      </c>
      <c r="H9" s="2">
        <v>108</v>
      </c>
      <c r="I9" s="2">
        <v>122</v>
      </c>
      <c r="J9" s="2">
        <v>677</v>
      </c>
      <c r="K9" s="2">
        <v>647</v>
      </c>
      <c r="L9" s="2">
        <v>881</v>
      </c>
      <c r="M9" s="2">
        <f>IF(H9="","",H9-Offset310)</f>
        <v>0</v>
      </c>
      <c r="N9" s="2">
        <f>IF(I9="","",I9-Offset365)</f>
        <v>0</v>
      </c>
      <c r="O9" s="2">
        <f>IF(J9="","",J9-Offset450)</f>
        <v>0</v>
      </c>
      <c r="P9" s="2">
        <f>IF(K9="","",K9-Offset530)</f>
        <v>0</v>
      </c>
      <c r="Q9" s="2">
        <f>IF(L9="","",L9-Offset615)</f>
        <v>0</v>
      </c>
      <c r="R9" s="3">
        <f>IF(OR(F9="",G9="",G9=0),"",1-F9/G9)</f>
        <v>0</v>
      </c>
      <c r="T9" s="3">
        <f>IF(M9="","",(M9/Q9)/(Reference310*StandardF310/StandardF615))</f>
        <v>0</v>
      </c>
      <c r="U9" s="3">
        <f>IF(N9="","",(N9/Q9)/(Reference365*StandardF365/StandardF615))</f>
        <v>0</v>
      </c>
      <c r="V9" s="3">
        <f>IF(O9="","",(O9/Q9)/(Reference450*StandardF450/StandardF615))</f>
        <v>0</v>
      </c>
      <c r="W9" s="3">
        <f>IF(P9="","",(P9/Q9)/(Reference530*StandardF530/StandardF615))</f>
        <v>0</v>
      </c>
      <c r="X9" s="3">
        <f>IF(OR(U9="",U9&lt;=0),"",LOG10(1/U9))</f>
        <v>0</v>
      </c>
      <c r="Y9" s="3">
        <f>IF(OR(W9="",W9&lt;=0),"",LOG10(1/W9))</f>
        <v>0</v>
      </c>
      <c r="Z9" s="2">
        <v>362</v>
      </c>
      <c r="AA9" s="2">
        <v>705</v>
      </c>
      <c r="AB9" s="3">
        <f>IF(OR(Z9="",AA9=""),"",((Z9-Offset700)/(AA9-Offset770))*((Reference770-Offset770)/(Reference700-Offset700)))</f>
        <v>0</v>
      </c>
      <c r="AC9" s="3">
        <f>IF(OR(AB9="",AB9&lt;=0),"",-LOG10(AB9))</f>
        <v>0</v>
      </c>
      <c r="AE9" s="6">
        <f>IF(AC9="","",CoeffNmolQ*AC9^2+CoeffNmolL*AC9+CoeffNmolC)</f>
        <v>0</v>
      </c>
      <c r="AF9" s="6">
        <f>IF(AC9="","",CoeffUgQ*AC9^2+CoeffUgL*AC9+CoeffUgC)</f>
        <v>0</v>
      </c>
      <c r="AG9" s="7">
        <f>IF(OR(X9="",AF9=""),"",AF9/X9)</f>
        <v>0</v>
      </c>
      <c r="AH9" s="2">
        <v>23</v>
      </c>
      <c r="AJ9" s="8">
        <v>49.656485</v>
      </c>
      <c r="AK9" s="8">
        <v>11.097838</v>
      </c>
      <c r="AL9" s="9">
        <v>330</v>
      </c>
      <c r="AM9" s="10">
        <v>208</v>
      </c>
      <c r="AN9" s="10">
        <v>88</v>
      </c>
      <c r="AO9" s="10">
        <v>229</v>
      </c>
      <c r="AP9" s="10">
        <v>37</v>
      </c>
      <c r="AQ9" s="10">
        <v>41</v>
      </c>
      <c r="AR9" s="11">
        <f>IF(AQ9="","",COS(RADIANS(AQ9)) * 100)</f>
        <v>0</v>
      </c>
    </row>
    <row r="10" spans="1:44">
      <c r="A10" s="4">
        <v>45755.6577662037</v>
      </c>
      <c r="B10" s="5">
        <v>45755.6577662037</v>
      </c>
      <c r="C10" t="s">
        <v>50</v>
      </c>
      <c r="D10" s="2">
        <v>274</v>
      </c>
      <c r="E10" s="2">
        <v>828</v>
      </c>
      <c r="F10" s="2">
        <f>IF(D10="","",D10-OffsetFo)</f>
        <v>0</v>
      </c>
      <c r="G10" s="2">
        <f>IF(E10="","",E10-OffsetFm)</f>
        <v>0</v>
      </c>
      <c r="H10" s="2">
        <v>102</v>
      </c>
      <c r="I10" s="2">
        <v>114</v>
      </c>
      <c r="J10" s="2">
        <v>583</v>
      </c>
      <c r="K10" s="2">
        <v>561</v>
      </c>
      <c r="L10" s="2">
        <v>746</v>
      </c>
      <c r="M10" s="2">
        <f>IF(H10="","",H10-Offset310)</f>
        <v>0</v>
      </c>
      <c r="N10" s="2">
        <f>IF(I10="","",I10-Offset365)</f>
        <v>0</v>
      </c>
      <c r="O10" s="2">
        <f>IF(J10="","",J10-Offset450)</f>
        <v>0</v>
      </c>
      <c r="P10" s="2">
        <f>IF(K10="","",K10-Offset530)</f>
        <v>0</v>
      </c>
      <c r="Q10" s="2">
        <f>IF(L10="","",L10-Offset615)</f>
        <v>0</v>
      </c>
      <c r="R10" s="3">
        <f>IF(OR(F10="",G10="",G10=0),"",1-F10/G10)</f>
        <v>0</v>
      </c>
      <c r="T10" s="3">
        <f>IF(M10="","",(M10/Q10)/(Reference310*StandardF310/StandardF615))</f>
        <v>0</v>
      </c>
      <c r="U10" s="3">
        <f>IF(N10="","",(N10/Q10)/(Reference365*StandardF365/StandardF615))</f>
        <v>0</v>
      </c>
      <c r="V10" s="3">
        <f>IF(O10="","",(O10/Q10)/(Reference450*StandardF450/StandardF615))</f>
        <v>0</v>
      </c>
      <c r="W10" s="3">
        <f>IF(P10="","",(P10/Q10)/(Reference530*StandardF530/StandardF615))</f>
        <v>0</v>
      </c>
      <c r="X10" s="3">
        <f>IF(OR(U10="",U10&lt;=0),"",LOG10(1/U10))</f>
        <v>0</v>
      </c>
      <c r="Y10" s="3">
        <f>IF(OR(W10="",W10&lt;=0),"",LOG10(1/W10))</f>
        <v>0</v>
      </c>
      <c r="Z10" s="2">
        <v>355</v>
      </c>
      <c r="AA10" s="2">
        <v>701</v>
      </c>
      <c r="AB10" s="3">
        <f>IF(OR(Z10="",AA10=""),"",((Z10-Offset700)/(AA10-Offset770))*((Reference770-Offset770)/(Reference700-Offset700)))</f>
        <v>0</v>
      </c>
      <c r="AC10" s="3">
        <f>IF(OR(AB10="",AB10&lt;=0),"",-LOG10(AB10))</f>
        <v>0</v>
      </c>
      <c r="AE10" s="6">
        <f>IF(AC10="","",CoeffNmolQ*AC10^2+CoeffNmolL*AC10+CoeffNmolC)</f>
        <v>0</v>
      </c>
      <c r="AF10" s="6">
        <f>IF(AC10="","",CoeffUgQ*AC10^2+CoeffUgL*AC10+CoeffUgC)</f>
        <v>0</v>
      </c>
      <c r="AG10" s="7">
        <f>IF(OR(X10="",AF10=""),"",AF10/X10)</f>
        <v>0</v>
      </c>
      <c r="AH10" s="2">
        <v>25</v>
      </c>
      <c r="AJ10" s="8">
        <v>49.656505</v>
      </c>
      <c r="AK10" s="8">
        <v>11.097828</v>
      </c>
      <c r="AL10" s="9">
        <v>327</v>
      </c>
      <c r="AM10" s="10">
        <v>227</v>
      </c>
      <c r="AN10" s="10">
        <v>87</v>
      </c>
      <c r="AO10" s="10">
        <v>229</v>
      </c>
      <c r="AP10" s="10">
        <v>37</v>
      </c>
      <c r="AQ10" s="10">
        <v>35</v>
      </c>
      <c r="AR10" s="11">
        <f>IF(AQ10="","",COS(RADIANS(AQ10)) * 100)</f>
        <v>0</v>
      </c>
    </row>
    <row r="11" spans="1:44">
      <c r="A11" s="4">
        <v>45755.65788194445</v>
      </c>
      <c r="B11" s="5">
        <v>45755.65788194445</v>
      </c>
      <c r="C11" t="s">
        <v>50</v>
      </c>
      <c r="D11" s="2">
        <v>365</v>
      </c>
      <c r="E11" s="2">
        <v>954</v>
      </c>
      <c r="F11" s="2">
        <f>IF(D11="","",D11-OffsetFo)</f>
        <v>0</v>
      </c>
      <c r="G11" s="2">
        <f>IF(E11="","",E11-OffsetFm)</f>
        <v>0</v>
      </c>
      <c r="H11" s="2">
        <v>114</v>
      </c>
      <c r="I11" s="2">
        <v>170</v>
      </c>
      <c r="J11" s="2">
        <v>837</v>
      </c>
      <c r="K11" s="2">
        <v>750</v>
      </c>
      <c r="L11" s="2">
        <v>1087</v>
      </c>
      <c r="M11" s="2">
        <f>IF(H11="","",H11-Offset310)</f>
        <v>0</v>
      </c>
      <c r="N11" s="2">
        <f>IF(I11="","",I11-Offset365)</f>
        <v>0</v>
      </c>
      <c r="O11" s="2">
        <f>IF(J11="","",J11-Offset450)</f>
        <v>0</v>
      </c>
      <c r="P11" s="2">
        <f>IF(K11="","",K11-Offset530)</f>
        <v>0</v>
      </c>
      <c r="Q11" s="2">
        <f>IF(L11="","",L11-Offset615)</f>
        <v>0</v>
      </c>
      <c r="R11" s="3">
        <f>IF(OR(F11="",G11="",G11=0),"",1-F11/G11)</f>
        <v>0</v>
      </c>
      <c r="T11" s="3">
        <f>IF(M11="","",(M11/Q11)/(Reference310*StandardF310/StandardF615))</f>
        <v>0</v>
      </c>
      <c r="U11" s="3">
        <f>IF(N11="","",(N11/Q11)/(Reference365*StandardF365/StandardF615))</f>
        <v>0</v>
      </c>
      <c r="V11" s="3">
        <f>IF(O11="","",(O11/Q11)/(Reference450*StandardF450/StandardF615))</f>
        <v>0</v>
      </c>
      <c r="W11" s="3">
        <f>IF(P11="","",(P11/Q11)/(Reference530*StandardF530/StandardF615))</f>
        <v>0</v>
      </c>
      <c r="X11" s="3">
        <f>IF(OR(U11="",U11&lt;=0),"",LOG10(1/U11))</f>
        <v>0</v>
      </c>
      <c r="Y11" s="3">
        <f>IF(OR(W11="",W11&lt;=0),"",LOG10(1/W11))</f>
        <v>0</v>
      </c>
      <c r="Z11" s="2">
        <v>279</v>
      </c>
      <c r="AA11" s="2">
        <v>555</v>
      </c>
      <c r="AB11" s="3">
        <f>IF(OR(Z11="",AA11=""),"",((Z11-Offset700)/(AA11-Offset770))*((Reference770-Offset770)/(Reference700-Offset700)))</f>
        <v>0</v>
      </c>
      <c r="AC11" s="3">
        <f>IF(OR(AB11="",AB11&lt;=0),"",-LOG10(AB11))</f>
        <v>0</v>
      </c>
      <c r="AE11" s="6">
        <f>IF(AC11="","",CoeffNmolQ*AC11^2+CoeffNmolL*AC11+CoeffNmolC)</f>
        <v>0</v>
      </c>
      <c r="AF11" s="6">
        <f>IF(AC11="","",CoeffUgQ*AC11^2+CoeffUgL*AC11+CoeffUgC)</f>
        <v>0</v>
      </c>
      <c r="AG11" s="7">
        <f>IF(OR(X11="",AF11=""),"",AF11/X11)</f>
        <v>0</v>
      </c>
      <c r="AH11" s="2">
        <v>25</v>
      </c>
      <c r="AJ11" s="8">
        <v>49.656516</v>
      </c>
      <c r="AK11" s="8">
        <v>11.097827</v>
      </c>
      <c r="AL11" s="9">
        <v>328</v>
      </c>
      <c r="AM11" s="10">
        <v>357</v>
      </c>
      <c r="AN11" s="10">
        <v>96</v>
      </c>
      <c r="AO11" s="10">
        <v>229</v>
      </c>
      <c r="AP11" s="10">
        <v>37</v>
      </c>
      <c r="AQ11" s="10">
        <v>65</v>
      </c>
      <c r="AR11" s="11">
        <f>IF(AQ11="","",COS(RADIANS(AQ11)) * 100)</f>
        <v>0</v>
      </c>
    </row>
    <row r="12" spans="1:44">
      <c r="A12" s="4">
        <v>45755.65805555556</v>
      </c>
      <c r="B12" s="5">
        <v>45755.65805555556</v>
      </c>
      <c r="C12" t="s">
        <v>50</v>
      </c>
      <c r="D12" s="2">
        <v>304</v>
      </c>
      <c r="E12" s="2">
        <v>925</v>
      </c>
      <c r="F12" s="2">
        <f>IF(D12="","",D12-OffsetFo)</f>
        <v>0</v>
      </c>
      <c r="G12" s="2">
        <f>IF(E12="","",E12-OffsetFm)</f>
        <v>0</v>
      </c>
      <c r="H12" s="2">
        <v>97</v>
      </c>
      <c r="I12" s="2">
        <v>86</v>
      </c>
      <c r="J12" s="2">
        <v>544</v>
      </c>
      <c r="K12" s="2">
        <v>620</v>
      </c>
      <c r="L12" s="2">
        <v>851</v>
      </c>
      <c r="M12" s="2">
        <f>IF(H12="","",H12-Offset310)</f>
        <v>0</v>
      </c>
      <c r="N12" s="2">
        <f>IF(I12="","",I12-Offset365)</f>
        <v>0</v>
      </c>
      <c r="O12" s="2">
        <f>IF(J12="","",J12-Offset450)</f>
        <v>0</v>
      </c>
      <c r="P12" s="2">
        <f>IF(K12="","",K12-Offset530)</f>
        <v>0</v>
      </c>
      <c r="Q12" s="2">
        <f>IF(L12="","",L12-Offset615)</f>
        <v>0</v>
      </c>
      <c r="R12" s="3">
        <f>IF(OR(F12="",G12="",G12=0),"",1-F12/G12)</f>
        <v>0</v>
      </c>
      <c r="T12" s="3">
        <f>IF(M12="","",(M12/Q12)/(Reference310*StandardF310/StandardF615))</f>
        <v>0</v>
      </c>
      <c r="U12" s="3">
        <f>IF(N12="","",(N12/Q12)/(Reference365*StandardF365/StandardF615))</f>
        <v>0</v>
      </c>
      <c r="V12" s="3">
        <f>IF(O12="","",(O12/Q12)/(Reference450*StandardF450/StandardF615))</f>
        <v>0</v>
      </c>
      <c r="W12" s="3">
        <f>IF(P12="","",(P12/Q12)/(Reference530*StandardF530/StandardF615))</f>
        <v>0</v>
      </c>
      <c r="X12" s="3">
        <f>IF(OR(U12="",U12&lt;=0),"",LOG10(1/U12))</f>
        <v>0</v>
      </c>
      <c r="Y12" s="3">
        <f>IF(OR(W12="",W12&lt;=0),"",LOG10(1/W12))</f>
        <v>0</v>
      </c>
      <c r="Z12" s="2">
        <v>263</v>
      </c>
      <c r="AA12" s="2">
        <v>581</v>
      </c>
      <c r="AB12" s="3">
        <f>IF(OR(Z12="",AA12=""),"",((Z12-Offset700)/(AA12-Offset770))*((Reference770-Offset770)/(Reference700-Offset700)))</f>
        <v>0</v>
      </c>
      <c r="AC12" s="3">
        <f>IF(OR(AB12="",AB12&lt;=0),"",-LOG10(AB12))</f>
        <v>0</v>
      </c>
      <c r="AE12" s="6">
        <f>IF(AC12="","",CoeffNmolQ*AC12^2+CoeffNmolL*AC12+CoeffNmolC)</f>
        <v>0</v>
      </c>
      <c r="AF12" s="6">
        <f>IF(AC12="","",CoeffUgQ*AC12^2+CoeffUgL*AC12+CoeffUgC)</f>
        <v>0</v>
      </c>
      <c r="AG12" s="7">
        <f>IF(OR(X12="",AF12=""),"",AF12/X12)</f>
        <v>0</v>
      </c>
      <c r="AH12" s="2">
        <v>24</v>
      </c>
      <c r="AJ12" s="8">
        <v>49.656483</v>
      </c>
      <c r="AK12" s="8">
        <v>11.097818</v>
      </c>
      <c r="AL12" s="9">
        <v>327</v>
      </c>
      <c r="AM12" s="10">
        <v>205</v>
      </c>
      <c r="AN12" s="10">
        <v>88</v>
      </c>
      <c r="AO12" s="10">
        <v>229</v>
      </c>
      <c r="AP12" s="10">
        <v>37</v>
      </c>
      <c r="AQ12" s="10">
        <v>41</v>
      </c>
      <c r="AR12" s="11">
        <f>IF(AQ12="","",COS(RADIANS(AQ12)) * 100)</f>
        <v>0</v>
      </c>
    </row>
    <row r="13" spans="1:44">
      <c r="A13" s="4">
        <v>45755.65817129629</v>
      </c>
      <c r="B13" s="5">
        <v>45755.65817129629</v>
      </c>
      <c r="C13" t="s">
        <v>50</v>
      </c>
      <c r="D13" s="2">
        <v>277</v>
      </c>
      <c r="E13" s="2">
        <v>798</v>
      </c>
      <c r="F13" s="2">
        <f>IF(D13="","",D13-OffsetFo)</f>
        <v>0</v>
      </c>
      <c r="G13" s="2">
        <f>IF(E13="","",E13-OffsetFm)</f>
        <v>0</v>
      </c>
      <c r="H13" s="2">
        <v>105</v>
      </c>
      <c r="I13" s="2">
        <v>122</v>
      </c>
      <c r="J13" s="2">
        <v>544</v>
      </c>
      <c r="K13" s="2">
        <v>567</v>
      </c>
      <c r="L13" s="2">
        <v>746</v>
      </c>
      <c r="M13" s="2">
        <f>IF(H13="","",H13-Offset310)</f>
        <v>0</v>
      </c>
      <c r="N13" s="2">
        <f>IF(I13="","",I13-Offset365)</f>
        <v>0</v>
      </c>
      <c r="O13" s="2">
        <f>IF(J13="","",J13-Offset450)</f>
        <v>0</v>
      </c>
      <c r="P13" s="2">
        <f>IF(K13="","",K13-Offset530)</f>
        <v>0</v>
      </c>
      <c r="Q13" s="2">
        <f>IF(L13="","",L13-Offset615)</f>
        <v>0</v>
      </c>
      <c r="R13" s="3">
        <f>IF(OR(F13="",G13="",G13=0),"",1-F13/G13)</f>
        <v>0</v>
      </c>
      <c r="T13" s="3">
        <f>IF(M13="","",(M13/Q13)/(Reference310*StandardF310/StandardF615))</f>
        <v>0</v>
      </c>
      <c r="U13" s="3">
        <f>IF(N13="","",(N13/Q13)/(Reference365*StandardF365/StandardF615))</f>
        <v>0</v>
      </c>
      <c r="V13" s="3">
        <f>IF(O13="","",(O13/Q13)/(Reference450*StandardF450/StandardF615))</f>
        <v>0</v>
      </c>
      <c r="W13" s="3">
        <f>IF(P13="","",(P13/Q13)/(Reference530*StandardF530/StandardF615))</f>
        <v>0</v>
      </c>
      <c r="X13" s="3">
        <f>IF(OR(U13="",U13&lt;=0),"",LOG10(1/U13))</f>
        <v>0</v>
      </c>
      <c r="Y13" s="3">
        <f>IF(OR(W13="",W13&lt;=0),"",LOG10(1/W13))</f>
        <v>0</v>
      </c>
      <c r="Z13" s="2">
        <v>245</v>
      </c>
      <c r="AA13" s="2">
        <v>567</v>
      </c>
      <c r="AB13" s="3">
        <f>IF(OR(Z13="",AA13=""),"",((Z13-Offset700)/(AA13-Offset770))*((Reference770-Offset770)/(Reference700-Offset700)))</f>
        <v>0</v>
      </c>
      <c r="AC13" s="3">
        <f>IF(OR(AB13="",AB13&lt;=0),"",-LOG10(AB13))</f>
        <v>0</v>
      </c>
      <c r="AE13" s="6">
        <f>IF(AC13="","",CoeffNmolQ*AC13^2+CoeffNmolL*AC13+CoeffNmolC)</f>
        <v>0</v>
      </c>
      <c r="AF13" s="6">
        <f>IF(AC13="","",CoeffUgQ*AC13^2+CoeffUgL*AC13+CoeffUgC)</f>
        <v>0</v>
      </c>
      <c r="AG13" s="7">
        <f>IF(OR(X13="",AF13=""),"",AF13/X13)</f>
        <v>0</v>
      </c>
      <c r="AH13" s="2">
        <v>23</v>
      </c>
      <c r="AJ13" s="8">
        <v>49.656489</v>
      </c>
      <c r="AK13" s="8">
        <v>11.097817</v>
      </c>
      <c r="AL13" s="9">
        <v>330</v>
      </c>
      <c r="AM13" s="10">
        <v>343</v>
      </c>
      <c r="AN13" s="10">
        <v>96</v>
      </c>
      <c r="AO13" s="10">
        <v>229</v>
      </c>
      <c r="AP13" s="10">
        <v>37</v>
      </c>
      <c r="AQ13" s="10">
        <v>75</v>
      </c>
      <c r="AR13" s="11">
        <f>IF(AQ13="","",COS(RADIANS(AQ13)) * 100)</f>
        <v>0</v>
      </c>
    </row>
    <row r="14" spans="1:44">
      <c r="A14" s="4">
        <v>45755.65827546296</v>
      </c>
      <c r="B14" s="5">
        <v>45755.65827546296</v>
      </c>
      <c r="C14" t="s">
        <v>50</v>
      </c>
      <c r="D14" s="2">
        <v>255</v>
      </c>
      <c r="E14" s="2">
        <v>749</v>
      </c>
      <c r="F14" s="2">
        <f>IF(D14="","",D14-OffsetFo)</f>
        <v>0</v>
      </c>
      <c r="G14" s="2">
        <f>IF(E14="","",E14-OffsetFm)</f>
        <v>0</v>
      </c>
      <c r="H14" s="2">
        <v>99</v>
      </c>
      <c r="I14" s="2">
        <v>89</v>
      </c>
      <c r="J14" s="2">
        <v>429</v>
      </c>
      <c r="K14" s="2">
        <v>514</v>
      </c>
      <c r="L14" s="2">
        <v>686</v>
      </c>
      <c r="M14" s="2">
        <f>IF(H14="","",H14-Offset310)</f>
        <v>0</v>
      </c>
      <c r="N14" s="2">
        <f>IF(I14="","",I14-Offset365)</f>
        <v>0</v>
      </c>
      <c r="O14" s="2">
        <f>IF(J14="","",J14-Offset450)</f>
        <v>0</v>
      </c>
      <c r="P14" s="2">
        <f>IF(K14="","",K14-Offset530)</f>
        <v>0</v>
      </c>
      <c r="Q14" s="2">
        <f>IF(L14="","",L14-Offset615)</f>
        <v>0</v>
      </c>
      <c r="R14" s="3">
        <f>IF(OR(F14="",G14="",G14=0),"",1-F14/G14)</f>
        <v>0</v>
      </c>
      <c r="T14" s="3">
        <f>IF(M14="","",(M14/Q14)/(Reference310*StandardF310/StandardF615))</f>
        <v>0</v>
      </c>
      <c r="U14" s="3">
        <f>IF(N14="","",(N14/Q14)/(Reference365*StandardF365/StandardF615))</f>
        <v>0</v>
      </c>
      <c r="V14" s="3">
        <f>IF(O14="","",(O14/Q14)/(Reference450*StandardF450/StandardF615))</f>
        <v>0</v>
      </c>
      <c r="W14" s="3">
        <f>IF(P14="","",(P14/Q14)/(Reference530*StandardF530/StandardF615))</f>
        <v>0</v>
      </c>
      <c r="X14" s="3">
        <f>IF(OR(U14="",U14&lt;=0),"",LOG10(1/U14))</f>
        <v>0</v>
      </c>
      <c r="Y14" s="3">
        <f>IF(OR(W14="",W14&lt;=0),"",LOG10(1/W14))</f>
        <v>0</v>
      </c>
      <c r="Z14" s="2">
        <v>238</v>
      </c>
      <c r="AA14" s="2">
        <v>559</v>
      </c>
      <c r="AB14" s="3">
        <f>IF(OR(Z14="",AA14=""),"",((Z14-Offset700)/(AA14-Offset770))*((Reference770-Offset770)/(Reference700-Offset700)))</f>
        <v>0</v>
      </c>
      <c r="AC14" s="3">
        <f>IF(OR(AB14="",AB14&lt;=0),"",-LOG10(AB14))</f>
        <v>0</v>
      </c>
      <c r="AE14" s="6">
        <f>IF(AC14="","",CoeffNmolQ*AC14^2+CoeffNmolL*AC14+CoeffNmolC)</f>
        <v>0</v>
      </c>
      <c r="AF14" s="6">
        <f>IF(AC14="","",CoeffUgQ*AC14^2+CoeffUgL*AC14+CoeffUgC)</f>
        <v>0</v>
      </c>
      <c r="AG14" s="7">
        <f>IF(OR(X14="",AF14=""),"",AF14/X14)</f>
        <v>0</v>
      </c>
      <c r="AH14" s="2">
        <v>25</v>
      </c>
      <c r="AJ14" s="8">
        <v>49.656503</v>
      </c>
      <c r="AK14" s="8">
        <v>11.097826</v>
      </c>
      <c r="AL14" s="9">
        <v>330</v>
      </c>
      <c r="AM14" s="10">
        <v>198</v>
      </c>
      <c r="AN14" s="10">
        <v>88</v>
      </c>
      <c r="AO14" s="10">
        <v>229</v>
      </c>
      <c r="AP14" s="10">
        <v>37</v>
      </c>
      <c r="AQ14" s="10">
        <v>45</v>
      </c>
      <c r="AR14" s="11">
        <f>IF(AQ14="","",COS(RADIANS(AQ14)) * 100)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A14"/>
  <sheetViews>
    <sheetView workbookViewId="0"/>
  </sheetViews>
  <sheetFormatPr defaultRowHeight="15"/>
  <sheetData>
    <row r="1" spans="1:53">
      <c r="A1" s="1" t="s">
        <v>0</v>
      </c>
      <c r="B1" s="1" t="s">
        <v>1</v>
      </c>
      <c r="D1" s="12">
        <v>0</v>
      </c>
      <c r="E1" s="12">
        <v>50</v>
      </c>
      <c r="F1" s="12">
        <v>100</v>
      </c>
      <c r="G1" s="12">
        <v>150</v>
      </c>
      <c r="H1" s="12">
        <v>200</v>
      </c>
      <c r="I1" s="12">
        <v>250</v>
      </c>
      <c r="J1" s="12">
        <v>300</v>
      </c>
      <c r="K1" s="12">
        <v>350</v>
      </c>
      <c r="L1" s="12">
        <v>400</v>
      </c>
      <c r="M1" s="12">
        <v>450</v>
      </c>
      <c r="N1" s="12">
        <v>500</v>
      </c>
      <c r="O1" s="12">
        <v>550</v>
      </c>
      <c r="P1" s="12">
        <v>600</v>
      </c>
      <c r="Q1" s="12">
        <v>650</v>
      </c>
      <c r="R1" s="12">
        <v>700</v>
      </c>
      <c r="S1" s="12">
        <v>750</v>
      </c>
      <c r="T1" s="12">
        <v>800</v>
      </c>
      <c r="U1" s="12">
        <v>850</v>
      </c>
      <c r="V1" s="12">
        <v>900</v>
      </c>
      <c r="W1" s="12">
        <v>950</v>
      </c>
      <c r="X1" s="12">
        <v>1000</v>
      </c>
      <c r="Y1" s="12">
        <v>1050</v>
      </c>
      <c r="Z1" s="12">
        <v>1100</v>
      </c>
      <c r="AA1" s="12">
        <v>1150</v>
      </c>
      <c r="AB1" s="12">
        <v>1200</v>
      </c>
      <c r="AC1" s="12">
        <v>1250</v>
      </c>
      <c r="AD1" s="12">
        <v>1300</v>
      </c>
      <c r="AE1" s="12">
        <v>1350</v>
      </c>
      <c r="AF1" s="12">
        <v>1400</v>
      </c>
      <c r="AG1" s="12">
        <v>1450</v>
      </c>
      <c r="AH1" s="12">
        <v>1500</v>
      </c>
      <c r="AI1" s="12">
        <v>1550</v>
      </c>
      <c r="AJ1" s="12">
        <v>1600</v>
      </c>
      <c r="AK1" s="12">
        <v>1650</v>
      </c>
      <c r="AL1" s="12">
        <v>1700</v>
      </c>
      <c r="AM1" s="12">
        <v>1750</v>
      </c>
      <c r="AN1" s="12">
        <v>1800</v>
      </c>
      <c r="AO1" s="12">
        <v>1850</v>
      </c>
      <c r="AP1" s="12">
        <v>1900</v>
      </c>
      <c r="AQ1" s="12">
        <v>1950</v>
      </c>
      <c r="AR1" s="12">
        <v>2000</v>
      </c>
      <c r="AS1" s="12">
        <v>2050</v>
      </c>
      <c r="AT1" s="12">
        <v>2100</v>
      </c>
      <c r="AU1" s="12">
        <v>2150</v>
      </c>
      <c r="AV1" s="12">
        <v>2200</v>
      </c>
      <c r="AW1" s="12">
        <v>2250</v>
      </c>
      <c r="AX1" s="12">
        <v>2300</v>
      </c>
      <c r="AY1" s="12">
        <v>2350</v>
      </c>
      <c r="AZ1" s="12">
        <v>2400</v>
      </c>
      <c r="BA1" s="12">
        <v>2450</v>
      </c>
    </row>
    <row r="5" spans="1:53">
      <c r="A5" s="4">
        <v>45755.65659722222</v>
      </c>
      <c r="B5" s="5">
        <v>45755.65659722222</v>
      </c>
      <c r="D5" s="2">
        <v>213</v>
      </c>
      <c r="E5" s="2">
        <v>213</v>
      </c>
      <c r="F5" s="2">
        <v>213</v>
      </c>
      <c r="G5" s="2">
        <v>213</v>
      </c>
      <c r="H5" s="2">
        <v>406</v>
      </c>
      <c r="I5" s="2">
        <v>643</v>
      </c>
      <c r="J5" s="2">
        <v>696</v>
      </c>
      <c r="K5" s="2">
        <v>735</v>
      </c>
      <c r="L5" s="2">
        <v>766</v>
      </c>
      <c r="M5" s="2">
        <v>790</v>
      </c>
      <c r="N5" s="2">
        <v>814</v>
      </c>
      <c r="O5" s="2">
        <v>828</v>
      </c>
      <c r="P5" s="2">
        <v>840</v>
      </c>
      <c r="Q5" s="2">
        <v>850</v>
      </c>
      <c r="R5" s="2">
        <v>857</v>
      </c>
      <c r="S5" s="2">
        <v>851</v>
      </c>
      <c r="T5" s="2">
        <v>718</v>
      </c>
      <c r="U5" s="2">
        <v>614</v>
      </c>
      <c r="V5" s="2">
        <v>577</v>
      </c>
      <c r="W5" s="2">
        <v>552</v>
      </c>
      <c r="X5" s="2">
        <v>535</v>
      </c>
      <c r="Y5" s="2">
        <v>526</v>
      </c>
      <c r="Z5" s="2">
        <v>512</v>
      </c>
      <c r="AA5" s="2">
        <v>500</v>
      </c>
      <c r="AB5" s="2">
        <v>496</v>
      </c>
      <c r="AC5" s="2">
        <v>491</v>
      </c>
      <c r="AD5" s="2">
        <v>480</v>
      </c>
      <c r="AE5" s="2">
        <v>470</v>
      </c>
      <c r="AF5" s="2">
        <v>467</v>
      </c>
      <c r="AG5" s="2">
        <v>462</v>
      </c>
      <c r="AH5" s="2">
        <v>448</v>
      </c>
      <c r="AI5" s="2">
        <v>448</v>
      </c>
      <c r="AJ5" s="2">
        <v>448</v>
      </c>
      <c r="AK5" s="2">
        <v>446</v>
      </c>
      <c r="AL5" s="2">
        <v>442</v>
      </c>
      <c r="AM5" s="2">
        <v>434</v>
      </c>
      <c r="AN5" s="2">
        <v>429</v>
      </c>
      <c r="AO5" s="2">
        <v>427</v>
      </c>
      <c r="AP5" s="2">
        <v>432</v>
      </c>
      <c r="AQ5" s="2">
        <v>418</v>
      </c>
      <c r="AR5" s="2">
        <v>415</v>
      </c>
      <c r="AS5" s="2">
        <v>414</v>
      </c>
      <c r="AT5" s="2">
        <v>416</v>
      </c>
      <c r="AU5" s="2">
        <v>402</v>
      </c>
      <c r="AV5" s="2">
        <v>406</v>
      </c>
      <c r="AW5" s="2">
        <v>409</v>
      </c>
      <c r="AX5" s="2">
        <v>406</v>
      </c>
      <c r="AY5" s="2">
        <v>400</v>
      </c>
      <c r="AZ5" s="2">
        <v>392</v>
      </c>
      <c r="BA5" s="2">
        <v>387</v>
      </c>
    </row>
    <row r="6" spans="1:53">
      <c r="A6" s="4">
        <v>45755.65685185185</v>
      </c>
      <c r="B6" s="5">
        <v>45755.65685185185</v>
      </c>
      <c r="D6" s="2">
        <v>313</v>
      </c>
      <c r="E6" s="2">
        <v>313</v>
      </c>
      <c r="F6" s="2">
        <v>313</v>
      </c>
      <c r="G6" s="2">
        <v>313</v>
      </c>
      <c r="H6" s="2">
        <v>715</v>
      </c>
      <c r="I6" s="2">
        <v>841</v>
      </c>
      <c r="J6" s="2">
        <v>856</v>
      </c>
      <c r="K6" s="2">
        <v>876</v>
      </c>
      <c r="L6" s="2">
        <v>892</v>
      </c>
      <c r="M6" s="2">
        <v>912</v>
      </c>
      <c r="N6" s="2">
        <v>925</v>
      </c>
      <c r="O6" s="2">
        <v>942</v>
      </c>
      <c r="P6" s="2">
        <v>952</v>
      </c>
      <c r="Q6" s="2">
        <v>957</v>
      </c>
      <c r="R6" s="2">
        <v>964</v>
      </c>
      <c r="S6" s="2">
        <v>969</v>
      </c>
      <c r="T6" s="2">
        <v>802</v>
      </c>
      <c r="U6" s="2">
        <v>673</v>
      </c>
      <c r="V6" s="2">
        <v>628</v>
      </c>
      <c r="W6" s="2">
        <v>601</v>
      </c>
      <c r="X6" s="2">
        <v>600</v>
      </c>
      <c r="Y6" s="2">
        <v>574</v>
      </c>
      <c r="Z6" s="2">
        <v>560</v>
      </c>
      <c r="AA6" s="2">
        <v>550</v>
      </c>
      <c r="AB6" s="2">
        <v>534</v>
      </c>
      <c r="AC6" s="2">
        <v>527</v>
      </c>
      <c r="AD6" s="2">
        <v>523</v>
      </c>
      <c r="AE6" s="2">
        <v>520</v>
      </c>
      <c r="AF6" s="2">
        <v>498</v>
      </c>
      <c r="AG6" s="2">
        <v>488</v>
      </c>
      <c r="AH6" s="2">
        <v>482</v>
      </c>
      <c r="AI6" s="2">
        <v>476</v>
      </c>
      <c r="AJ6" s="2">
        <v>480</v>
      </c>
      <c r="AK6" s="2">
        <v>470</v>
      </c>
      <c r="AL6" s="2">
        <v>469</v>
      </c>
      <c r="AM6" s="2">
        <v>472</v>
      </c>
      <c r="AN6" s="2">
        <v>460</v>
      </c>
      <c r="AO6" s="2">
        <v>461</v>
      </c>
      <c r="AP6" s="2">
        <v>460</v>
      </c>
      <c r="AQ6" s="2">
        <v>458</v>
      </c>
      <c r="AR6" s="2">
        <v>444</v>
      </c>
      <c r="AS6" s="2">
        <v>447</v>
      </c>
      <c r="AT6" s="2">
        <v>446</v>
      </c>
      <c r="AU6" s="2">
        <v>444</v>
      </c>
      <c r="AV6" s="2">
        <v>430</v>
      </c>
      <c r="AW6" s="2">
        <v>436</v>
      </c>
      <c r="AX6" s="2">
        <v>434</v>
      </c>
      <c r="AY6" s="2">
        <v>428</v>
      </c>
      <c r="AZ6" s="2">
        <v>424</v>
      </c>
      <c r="BA6" s="2">
        <v>419</v>
      </c>
    </row>
    <row r="7" spans="1:53">
      <c r="A7" s="4">
        <v>45755.65704861111</v>
      </c>
      <c r="B7" s="5">
        <v>45755.65704861111</v>
      </c>
      <c r="D7" s="2">
        <v>320</v>
      </c>
      <c r="E7" s="2">
        <v>320</v>
      </c>
      <c r="F7" s="2">
        <v>320</v>
      </c>
      <c r="G7" s="2">
        <v>320</v>
      </c>
      <c r="H7" s="2">
        <v>628</v>
      </c>
      <c r="I7" s="2">
        <v>746</v>
      </c>
      <c r="J7" s="2">
        <v>767</v>
      </c>
      <c r="K7" s="2">
        <v>793</v>
      </c>
      <c r="L7" s="2">
        <v>828</v>
      </c>
      <c r="M7" s="2">
        <v>847</v>
      </c>
      <c r="N7" s="2">
        <v>862</v>
      </c>
      <c r="O7" s="2">
        <v>871</v>
      </c>
      <c r="P7" s="2">
        <v>880</v>
      </c>
      <c r="Q7" s="2">
        <v>876</v>
      </c>
      <c r="R7" s="2">
        <v>881</v>
      </c>
      <c r="S7" s="2">
        <v>877</v>
      </c>
      <c r="T7" s="2">
        <v>751</v>
      </c>
      <c r="U7" s="2">
        <v>645</v>
      </c>
      <c r="V7" s="2">
        <v>614</v>
      </c>
      <c r="W7" s="2">
        <v>596</v>
      </c>
      <c r="X7" s="2">
        <v>584</v>
      </c>
      <c r="Y7" s="2">
        <v>565</v>
      </c>
      <c r="Z7" s="2">
        <v>544</v>
      </c>
      <c r="AA7" s="2">
        <v>558</v>
      </c>
      <c r="AB7" s="2">
        <v>553</v>
      </c>
      <c r="AC7" s="2">
        <v>542</v>
      </c>
      <c r="AD7" s="2">
        <v>530</v>
      </c>
      <c r="AE7" s="2">
        <v>526</v>
      </c>
      <c r="AF7" s="2">
        <v>522</v>
      </c>
      <c r="AG7" s="2">
        <v>514</v>
      </c>
      <c r="AH7" s="2">
        <v>506</v>
      </c>
      <c r="AI7" s="2">
        <v>516</v>
      </c>
      <c r="AJ7" s="2">
        <v>506</v>
      </c>
      <c r="AK7" s="2">
        <v>503</v>
      </c>
      <c r="AL7" s="2">
        <v>508</v>
      </c>
      <c r="AM7" s="2">
        <v>498</v>
      </c>
      <c r="AN7" s="2">
        <v>494</v>
      </c>
      <c r="AO7" s="2">
        <v>489</v>
      </c>
      <c r="AP7" s="2">
        <v>486</v>
      </c>
      <c r="AQ7" s="2">
        <v>490</v>
      </c>
      <c r="AR7" s="2">
        <v>486</v>
      </c>
      <c r="AS7" s="2">
        <v>484</v>
      </c>
      <c r="AT7" s="2">
        <v>484</v>
      </c>
      <c r="AU7" s="2">
        <v>472</v>
      </c>
      <c r="AV7" s="2">
        <v>472</v>
      </c>
      <c r="AW7" s="2">
        <v>475</v>
      </c>
      <c r="AX7" s="2">
        <v>480</v>
      </c>
      <c r="AY7" s="2">
        <v>476</v>
      </c>
      <c r="AZ7" s="2">
        <v>472</v>
      </c>
      <c r="BA7" s="2">
        <v>470</v>
      </c>
    </row>
    <row r="8" spans="1:53">
      <c r="A8" s="4">
        <v>45755.6571875</v>
      </c>
      <c r="B8" s="5">
        <v>45755.6571875</v>
      </c>
      <c r="D8" s="2">
        <v>371</v>
      </c>
      <c r="E8" s="2">
        <v>371</v>
      </c>
      <c r="F8" s="2">
        <v>371</v>
      </c>
      <c r="G8" s="2">
        <v>371</v>
      </c>
      <c r="H8" s="2">
        <v>795</v>
      </c>
      <c r="I8" s="2">
        <v>966</v>
      </c>
      <c r="J8" s="2">
        <v>981</v>
      </c>
      <c r="K8" s="2">
        <v>988</v>
      </c>
      <c r="L8" s="2">
        <v>990</v>
      </c>
      <c r="M8" s="2">
        <v>998</v>
      </c>
      <c r="N8" s="2">
        <v>1005</v>
      </c>
      <c r="O8" s="2">
        <v>1006</v>
      </c>
      <c r="P8" s="2">
        <v>1014</v>
      </c>
      <c r="Q8" s="2">
        <v>1020</v>
      </c>
      <c r="R8" s="2">
        <v>1022</v>
      </c>
      <c r="S8" s="2">
        <v>1031</v>
      </c>
      <c r="T8" s="2">
        <v>834</v>
      </c>
      <c r="U8" s="2">
        <v>638</v>
      </c>
      <c r="V8" s="2">
        <v>582</v>
      </c>
      <c r="W8" s="2">
        <v>551</v>
      </c>
      <c r="X8" s="2">
        <v>542</v>
      </c>
      <c r="Y8" s="2">
        <v>538</v>
      </c>
      <c r="Z8" s="2">
        <v>542</v>
      </c>
      <c r="AA8" s="2">
        <v>543</v>
      </c>
      <c r="AB8" s="2">
        <v>539</v>
      </c>
      <c r="AC8" s="2">
        <v>538</v>
      </c>
      <c r="AD8" s="2">
        <v>546</v>
      </c>
      <c r="AE8" s="2">
        <v>546</v>
      </c>
      <c r="AF8" s="2">
        <v>541</v>
      </c>
      <c r="AG8" s="2">
        <v>536</v>
      </c>
      <c r="AH8" s="2">
        <v>532</v>
      </c>
      <c r="AI8" s="2">
        <v>535</v>
      </c>
      <c r="AJ8" s="2">
        <v>532</v>
      </c>
      <c r="AK8" s="2">
        <v>532</v>
      </c>
      <c r="AL8" s="2">
        <v>540</v>
      </c>
      <c r="AM8" s="2">
        <v>533</v>
      </c>
      <c r="AN8" s="2">
        <v>528</v>
      </c>
      <c r="AO8" s="2">
        <v>525</v>
      </c>
      <c r="AP8" s="2">
        <v>524</v>
      </c>
      <c r="AQ8" s="2">
        <v>524</v>
      </c>
      <c r="AR8" s="2">
        <v>520</v>
      </c>
      <c r="AS8" s="2">
        <v>518</v>
      </c>
      <c r="AT8" s="2">
        <v>518</v>
      </c>
      <c r="AU8" s="2">
        <v>518</v>
      </c>
      <c r="AV8" s="2">
        <v>516</v>
      </c>
      <c r="AW8" s="2">
        <v>515</v>
      </c>
      <c r="AX8" s="2">
        <v>512</v>
      </c>
      <c r="AY8" s="2">
        <v>510</v>
      </c>
      <c r="AZ8" s="2">
        <v>507</v>
      </c>
      <c r="BA8" s="2">
        <v>508</v>
      </c>
    </row>
    <row r="9" spans="1:53">
      <c r="A9" s="4">
        <v>45755.65736111111</v>
      </c>
      <c r="B9" s="5">
        <v>45755.65736111111</v>
      </c>
      <c r="D9" s="2">
        <v>249</v>
      </c>
      <c r="E9" s="2">
        <v>249</v>
      </c>
      <c r="F9" s="2">
        <v>249</v>
      </c>
      <c r="G9" s="2">
        <v>249</v>
      </c>
      <c r="H9" s="2">
        <v>506</v>
      </c>
      <c r="I9" s="2">
        <v>625</v>
      </c>
      <c r="J9" s="2">
        <v>647</v>
      </c>
      <c r="K9" s="2">
        <v>676</v>
      </c>
      <c r="L9" s="2">
        <v>692</v>
      </c>
      <c r="M9" s="2">
        <v>717</v>
      </c>
      <c r="N9" s="2">
        <v>726</v>
      </c>
      <c r="O9" s="2">
        <v>739</v>
      </c>
      <c r="P9" s="2">
        <v>742</v>
      </c>
      <c r="Q9" s="2">
        <v>740</v>
      </c>
      <c r="R9" s="2">
        <v>742</v>
      </c>
      <c r="S9" s="2">
        <v>741</v>
      </c>
      <c r="T9" s="2">
        <v>638</v>
      </c>
      <c r="U9" s="2">
        <v>552</v>
      </c>
      <c r="V9" s="2">
        <v>528</v>
      </c>
      <c r="W9" s="2">
        <v>509</v>
      </c>
      <c r="X9" s="2">
        <v>498</v>
      </c>
      <c r="Y9" s="2">
        <v>492</v>
      </c>
      <c r="Z9" s="2">
        <v>479</v>
      </c>
      <c r="AA9" s="2">
        <v>468</v>
      </c>
      <c r="AB9" s="2">
        <v>463</v>
      </c>
      <c r="AC9" s="2">
        <v>462</v>
      </c>
      <c r="AD9" s="2">
        <v>458</v>
      </c>
      <c r="AE9" s="2">
        <v>456</v>
      </c>
      <c r="AF9" s="2">
        <v>453</v>
      </c>
      <c r="AG9" s="2">
        <v>444</v>
      </c>
      <c r="AH9" s="2">
        <v>447</v>
      </c>
      <c r="AI9" s="2">
        <v>438</v>
      </c>
      <c r="AJ9" s="2">
        <v>432</v>
      </c>
      <c r="AK9" s="2">
        <v>434</v>
      </c>
      <c r="AL9" s="2">
        <v>432</v>
      </c>
      <c r="AM9" s="2">
        <v>424</v>
      </c>
      <c r="AN9" s="2">
        <v>422</v>
      </c>
      <c r="AO9" s="2">
        <v>432</v>
      </c>
      <c r="AP9" s="2">
        <v>422</v>
      </c>
      <c r="AQ9" s="2">
        <v>426</v>
      </c>
      <c r="AR9" s="2">
        <v>426</v>
      </c>
      <c r="AS9" s="2">
        <v>412</v>
      </c>
      <c r="AT9" s="2">
        <v>415</v>
      </c>
      <c r="AU9" s="2">
        <v>411</v>
      </c>
      <c r="AV9" s="2">
        <v>407</v>
      </c>
      <c r="AW9" s="2">
        <v>404</v>
      </c>
      <c r="AX9" s="2">
        <v>407</v>
      </c>
      <c r="AY9" s="2">
        <v>409</v>
      </c>
      <c r="AZ9" s="2">
        <v>408</v>
      </c>
      <c r="BA9" s="2">
        <v>404</v>
      </c>
    </row>
    <row r="10" spans="1:53">
      <c r="A10" s="4">
        <v>45755.6577662037</v>
      </c>
      <c r="B10" s="5">
        <v>45755.6577662037</v>
      </c>
      <c r="D10" s="2">
        <v>206</v>
      </c>
      <c r="E10" s="2">
        <v>206</v>
      </c>
      <c r="F10" s="2">
        <v>206</v>
      </c>
      <c r="G10" s="2">
        <v>206</v>
      </c>
      <c r="H10" s="2">
        <v>448</v>
      </c>
      <c r="I10" s="2">
        <v>604</v>
      </c>
      <c r="J10" s="2">
        <v>645</v>
      </c>
      <c r="K10" s="2">
        <v>692</v>
      </c>
      <c r="L10" s="2">
        <v>721</v>
      </c>
      <c r="M10" s="2">
        <v>743</v>
      </c>
      <c r="N10" s="2">
        <v>754</v>
      </c>
      <c r="O10" s="2">
        <v>755</v>
      </c>
      <c r="P10" s="2">
        <v>762</v>
      </c>
      <c r="Q10" s="2">
        <v>761</v>
      </c>
      <c r="R10" s="2">
        <v>758</v>
      </c>
      <c r="S10" s="2">
        <v>759</v>
      </c>
      <c r="T10" s="2">
        <v>643</v>
      </c>
      <c r="U10" s="2">
        <v>553</v>
      </c>
      <c r="V10" s="2">
        <v>525</v>
      </c>
      <c r="W10" s="2">
        <v>502</v>
      </c>
      <c r="X10" s="2">
        <v>494</v>
      </c>
      <c r="Y10" s="2">
        <v>482</v>
      </c>
      <c r="Z10" s="2">
        <v>470</v>
      </c>
      <c r="AA10" s="2">
        <v>456</v>
      </c>
      <c r="AB10" s="2">
        <v>448</v>
      </c>
      <c r="AC10" s="2">
        <v>448</v>
      </c>
      <c r="AD10" s="2">
        <v>449</v>
      </c>
      <c r="AE10" s="2">
        <v>436</v>
      </c>
      <c r="AF10" s="2">
        <v>427</v>
      </c>
      <c r="AG10" s="2">
        <v>426</v>
      </c>
      <c r="AH10" s="2">
        <v>426</v>
      </c>
      <c r="AI10" s="2">
        <v>415</v>
      </c>
      <c r="AJ10" s="2">
        <v>408</v>
      </c>
      <c r="AK10" s="2">
        <v>412</v>
      </c>
      <c r="AL10" s="2">
        <v>408</v>
      </c>
      <c r="AM10" s="2">
        <v>402</v>
      </c>
      <c r="AN10" s="2">
        <v>398</v>
      </c>
      <c r="AO10" s="2">
        <v>400</v>
      </c>
      <c r="AP10" s="2">
        <v>404</v>
      </c>
      <c r="AQ10" s="2">
        <v>398</v>
      </c>
      <c r="AR10" s="2">
        <v>392</v>
      </c>
      <c r="AS10" s="2">
        <v>388</v>
      </c>
      <c r="AT10" s="2">
        <v>391</v>
      </c>
      <c r="AU10" s="2">
        <v>388</v>
      </c>
      <c r="AV10" s="2">
        <v>385</v>
      </c>
      <c r="AW10" s="2">
        <v>384</v>
      </c>
      <c r="AX10" s="2">
        <v>388</v>
      </c>
      <c r="AY10" s="2">
        <v>386</v>
      </c>
      <c r="AZ10" s="2">
        <v>384</v>
      </c>
      <c r="BA10" s="2">
        <v>384</v>
      </c>
    </row>
    <row r="11" spans="1:53">
      <c r="A11" s="4">
        <v>45755.65788194445</v>
      </c>
      <c r="B11" s="5">
        <v>45755.65788194445</v>
      </c>
      <c r="D11" s="2">
        <v>297</v>
      </c>
      <c r="E11" s="2">
        <v>297</v>
      </c>
      <c r="F11" s="2">
        <v>297</v>
      </c>
      <c r="G11" s="2">
        <v>297</v>
      </c>
      <c r="H11" s="2">
        <v>624</v>
      </c>
      <c r="I11" s="2">
        <v>760</v>
      </c>
      <c r="J11" s="2">
        <v>792</v>
      </c>
      <c r="K11" s="2">
        <v>820</v>
      </c>
      <c r="L11" s="2">
        <v>842</v>
      </c>
      <c r="M11" s="2">
        <v>863</v>
      </c>
      <c r="N11" s="2">
        <v>875</v>
      </c>
      <c r="O11" s="2">
        <v>883</v>
      </c>
      <c r="P11" s="2">
        <v>890</v>
      </c>
      <c r="Q11" s="2">
        <v>884</v>
      </c>
      <c r="R11" s="2">
        <v>885</v>
      </c>
      <c r="S11" s="2">
        <v>889</v>
      </c>
      <c r="T11" s="2">
        <v>739</v>
      </c>
      <c r="U11" s="2">
        <v>623</v>
      </c>
      <c r="V11" s="2">
        <v>592</v>
      </c>
      <c r="W11" s="2">
        <v>564</v>
      </c>
      <c r="X11" s="2">
        <v>551</v>
      </c>
      <c r="Y11" s="2">
        <v>548</v>
      </c>
      <c r="Z11" s="2">
        <v>538</v>
      </c>
      <c r="AA11" s="2">
        <v>531</v>
      </c>
      <c r="AB11" s="2">
        <v>520</v>
      </c>
      <c r="AC11" s="2">
        <v>506</v>
      </c>
      <c r="AD11" s="2">
        <v>508</v>
      </c>
      <c r="AE11" s="2">
        <v>504</v>
      </c>
      <c r="AF11" s="2">
        <v>499</v>
      </c>
      <c r="AG11" s="2">
        <v>492</v>
      </c>
      <c r="AH11" s="2">
        <v>482</v>
      </c>
      <c r="AI11" s="2">
        <v>480</v>
      </c>
      <c r="AJ11" s="2">
        <v>480</v>
      </c>
      <c r="AK11" s="2">
        <v>480</v>
      </c>
      <c r="AL11" s="2">
        <v>472</v>
      </c>
      <c r="AM11" s="2">
        <v>470</v>
      </c>
      <c r="AN11" s="2">
        <v>469</v>
      </c>
      <c r="AO11" s="2">
        <v>468</v>
      </c>
      <c r="AP11" s="2">
        <v>472</v>
      </c>
      <c r="AQ11" s="2">
        <v>462</v>
      </c>
      <c r="AR11" s="2">
        <v>462</v>
      </c>
      <c r="AS11" s="2">
        <v>466</v>
      </c>
      <c r="AT11" s="2">
        <v>456</v>
      </c>
      <c r="AU11" s="2">
        <v>449</v>
      </c>
      <c r="AV11" s="2">
        <v>444</v>
      </c>
      <c r="AW11" s="2">
        <v>438</v>
      </c>
      <c r="AX11" s="2">
        <v>442</v>
      </c>
      <c r="AY11" s="2">
        <v>443</v>
      </c>
      <c r="AZ11" s="2">
        <v>443</v>
      </c>
      <c r="BA11" s="2">
        <v>442</v>
      </c>
    </row>
    <row r="12" spans="1:53">
      <c r="A12" s="4">
        <v>45755.65805555556</v>
      </c>
      <c r="B12" s="5">
        <v>45755.65805555556</v>
      </c>
      <c r="D12" s="2">
        <v>236</v>
      </c>
      <c r="E12" s="2">
        <v>236</v>
      </c>
      <c r="F12" s="2">
        <v>236</v>
      </c>
      <c r="G12" s="2">
        <v>236</v>
      </c>
      <c r="H12" s="2">
        <v>543</v>
      </c>
      <c r="I12" s="2">
        <v>698</v>
      </c>
      <c r="J12" s="2">
        <v>728</v>
      </c>
      <c r="K12" s="2">
        <v>760</v>
      </c>
      <c r="L12" s="2">
        <v>784</v>
      </c>
      <c r="M12" s="2">
        <v>818</v>
      </c>
      <c r="N12" s="2">
        <v>830</v>
      </c>
      <c r="O12" s="2">
        <v>842</v>
      </c>
      <c r="P12" s="2">
        <v>852</v>
      </c>
      <c r="Q12" s="2">
        <v>853</v>
      </c>
      <c r="R12" s="2">
        <v>856</v>
      </c>
      <c r="S12" s="2">
        <v>862</v>
      </c>
      <c r="T12" s="2">
        <v>732</v>
      </c>
      <c r="U12" s="2">
        <v>630</v>
      </c>
      <c r="V12" s="2">
        <v>598</v>
      </c>
      <c r="W12" s="2">
        <v>576</v>
      </c>
      <c r="X12" s="2">
        <v>568</v>
      </c>
      <c r="Y12" s="2">
        <v>548</v>
      </c>
      <c r="Z12" s="2">
        <v>538</v>
      </c>
      <c r="AA12" s="2">
        <v>528</v>
      </c>
      <c r="AB12" s="2">
        <v>514</v>
      </c>
      <c r="AC12" s="2">
        <v>510</v>
      </c>
      <c r="AD12" s="2">
        <v>504</v>
      </c>
      <c r="AE12" s="2">
        <v>497</v>
      </c>
      <c r="AF12" s="2">
        <v>486</v>
      </c>
      <c r="AG12" s="2">
        <v>480</v>
      </c>
      <c r="AH12" s="2">
        <v>477</v>
      </c>
      <c r="AI12" s="2">
        <v>474</v>
      </c>
      <c r="AJ12" s="2">
        <v>470</v>
      </c>
      <c r="AK12" s="2">
        <v>472</v>
      </c>
      <c r="AL12" s="2">
        <v>466</v>
      </c>
      <c r="AM12" s="2">
        <v>460</v>
      </c>
      <c r="AN12" s="2">
        <v>456</v>
      </c>
      <c r="AO12" s="2">
        <v>456</v>
      </c>
      <c r="AP12" s="2">
        <v>450</v>
      </c>
      <c r="AQ12" s="2">
        <v>444</v>
      </c>
      <c r="AR12" s="2">
        <v>440</v>
      </c>
      <c r="AS12" s="2">
        <v>444</v>
      </c>
      <c r="AT12" s="2">
        <v>438</v>
      </c>
      <c r="AU12" s="2">
        <v>431</v>
      </c>
      <c r="AV12" s="2">
        <v>422</v>
      </c>
      <c r="AW12" s="2">
        <v>424</v>
      </c>
      <c r="AX12" s="2">
        <v>425</v>
      </c>
      <c r="AY12" s="2">
        <v>424</v>
      </c>
      <c r="AZ12" s="2">
        <v>416</v>
      </c>
      <c r="BA12" s="2">
        <v>418</v>
      </c>
    </row>
    <row r="13" spans="1:53">
      <c r="A13" s="4">
        <v>45755.65817129629</v>
      </c>
      <c r="B13" s="5">
        <v>45755.65817129629</v>
      </c>
      <c r="D13" s="2">
        <v>209</v>
      </c>
      <c r="E13" s="2">
        <v>209</v>
      </c>
      <c r="F13" s="2">
        <v>209</v>
      </c>
      <c r="G13" s="2">
        <v>209</v>
      </c>
      <c r="H13" s="2">
        <v>424</v>
      </c>
      <c r="I13" s="2">
        <v>592</v>
      </c>
      <c r="J13" s="2">
        <v>652</v>
      </c>
      <c r="K13" s="2">
        <v>681</v>
      </c>
      <c r="L13" s="2">
        <v>694</v>
      </c>
      <c r="M13" s="2">
        <v>703</v>
      </c>
      <c r="N13" s="2">
        <v>711</v>
      </c>
      <c r="O13" s="2">
        <v>712</v>
      </c>
      <c r="P13" s="2">
        <v>716</v>
      </c>
      <c r="Q13" s="2">
        <v>725</v>
      </c>
      <c r="R13" s="2">
        <v>729</v>
      </c>
      <c r="S13" s="2">
        <v>736</v>
      </c>
      <c r="T13" s="2">
        <v>619</v>
      </c>
      <c r="U13" s="2">
        <v>490</v>
      </c>
      <c r="V13" s="2">
        <v>447</v>
      </c>
      <c r="W13" s="2">
        <v>427</v>
      </c>
      <c r="X13" s="2">
        <v>426</v>
      </c>
      <c r="Y13" s="2">
        <v>414</v>
      </c>
      <c r="Z13" s="2">
        <v>404</v>
      </c>
      <c r="AA13" s="2">
        <v>402</v>
      </c>
      <c r="AB13" s="2">
        <v>390</v>
      </c>
      <c r="AC13" s="2">
        <v>398</v>
      </c>
      <c r="AD13" s="2">
        <v>400</v>
      </c>
      <c r="AE13" s="2">
        <v>396</v>
      </c>
      <c r="AF13" s="2">
        <v>392</v>
      </c>
      <c r="AG13" s="2">
        <v>390</v>
      </c>
      <c r="AH13" s="2">
        <v>391</v>
      </c>
      <c r="AI13" s="2">
        <v>394</v>
      </c>
      <c r="AJ13" s="2">
        <v>394</v>
      </c>
      <c r="AK13" s="2">
        <v>394</v>
      </c>
      <c r="AL13" s="2">
        <v>391</v>
      </c>
      <c r="AM13" s="2">
        <v>388</v>
      </c>
      <c r="AN13" s="2">
        <v>392</v>
      </c>
      <c r="AO13" s="2">
        <v>389</v>
      </c>
      <c r="AP13" s="2">
        <v>386</v>
      </c>
      <c r="AQ13" s="2">
        <v>384</v>
      </c>
      <c r="AR13" s="2">
        <v>376</v>
      </c>
      <c r="AS13" s="2">
        <v>380</v>
      </c>
      <c r="AT13" s="2">
        <v>381</v>
      </c>
      <c r="AU13" s="2">
        <v>378</v>
      </c>
      <c r="AV13" s="2">
        <v>386</v>
      </c>
      <c r="AW13" s="2">
        <v>384</v>
      </c>
      <c r="AX13" s="2">
        <v>379</v>
      </c>
      <c r="AY13" s="2">
        <v>372</v>
      </c>
      <c r="AZ13" s="2">
        <v>362</v>
      </c>
      <c r="BA13" s="2">
        <v>370</v>
      </c>
    </row>
    <row r="14" spans="1:53">
      <c r="A14" s="4">
        <v>45755.65827546296</v>
      </c>
      <c r="B14" s="5">
        <v>45755.65827546296</v>
      </c>
      <c r="D14" s="2">
        <v>187</v>
      </c>
      <c r="E14" s="2">
        <v>187</v>
      </c>
      <c r="F14" s="2">
        <v>187</v>
      </c>
      <c r="G14" s="2">
        <v>187</v>
      </c>
      <c r="H14" s="2">
        <v>385</v>
      </c>
      <c r="I14" s="2">
        <v>552</v>
      </c>
      <c r="J14" s="2">
        <v>613</v>
      </c>
      <c r="K14" s="2">
        <v>638</v>
      </c>
      <c r="L14" s="2">
        <v>649</v>
      </c>
      <c r="M14" s="2">
        <v>654</v>
      </c>
      <c r="N14" s="2">
        <v>662</v>
      </c>
      <c r="O14" s="2">
        <v>661</v>
      </c>
      <c r="P14" s="2">
        <v>666</v>
      </c>
      <c r="Q14" s="2">
        <v>676</v>
      </c>
      <c r="R14" s="2">
        <v>683</v>
      </c>
      <c r="S14" s="2">
        <v>684</v>
      </c>
      <c r="T14" s="2">
        <v>560</v>
      </c>
      <c r="U14" s="2">
        <v>433</v>
      </c>
      <c r="V14" s="2">
        <v>393</v>
      </c>
      <c r="W14" s="2">
        <v>375</v>
      </c>
      <c r="X14" s="2">
        <v>376</v>
      </c>
      <c r="Y14" s="2">
        <v>370</v>
      </c>
      <c r="Z14" s="2">
        <v>362</v>
      </c>
      <c r="AA14" s="2">
        <v>353</v>
      </c>
      <c r="AB14" s="2">
        <v>349</v>
      </c>
      <c r="AC14" s="2">
        <v>356</v>
      </c>
      <c r="AD14" s="2">
        <v>362</v>
      </c>
      <c r="AE14" s="2">
        <v>359</v>
      </c>
      <c r="AF14" s="2">
        <v>354</v>
      </c>
      <c r="AG14" s="2">
        <v>342</v>
      </c>
      <c r="AH14" s="2">
        <v>354</v>
      </c>
      <c r="AI14" s="2">
        <v>349</v>
      </c>
      <c r="AJ14" s="2">
        <v>348</v>
      </c>
      <c r="AK14" s="2">
        <v>358</v>
      </c>
      <c r="AL14" s="2">
        <v>352</v>
      </c>
      <c r="AM14" s="2">
        <v>354</v>
      </c>
      <c r="AN14" s="2">
        <v>354</v>
      </c>
      <c r="AO14" s="2">
        <v>350</v>
      </c>
      <c r="AP14" s="2">
        <v>350</v>
      </c>
      <c r="AQ14" s="2">
        <v>347</v>
      </c>
      <c r="AR14" s="2">
        <v>346</v>
      </c>
      <c r="AS14" s="2">
        <v>346</v>
      </c>
      <c r="AT14" s="2">
        <v>350</v>
      </c>
      <c r="AU14" s="2">
        <v>345</v>
      </c>
      <c r="AV14" s="2">
        <v>341</v>
      </c>
      <c r="AW14" s="2">
        <v>340</v>
      </c>
      <c r="AX14" s="2">
        <v>340</v>
      </c>
      <c r="AY14" s="2">
        <v>340</v>
      </c>
      <c r="AZ14" s="2">
        <v>340</v>
      </c>
      <c r="BA14" s="2">
        <v>342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31</vt:i4>
      </vt:variant>
    </vt:vector>
  </HeadingPairs>
  <TitlesOfParts>
    <vt:vector size="33" baseType="lpstr">
      <vt:lpstr>Measure</vt:lpstr>
      <vt:lpstr>SAT Chart</vt:lpstr>
      <vt:lpstr>Measure!CoeffNmolC</vt:lpstr>
      <vt:lpstr>Measure!CoeffNmolL</vt:lpstr>
      <vt:lpstr>Measure!CoeffNmolQ</vt:lpstr>
      <vt:lpstr>Measure!CoeffUgC</vt:lpstr>
      <vt:lpstr>Measure!CoeffUgL</vt:lpstr>
      <vt:lpstr>Measure!CoeffUgQ</vt:lpstr>
      <vt:lpstr>Measure!Offset310</vt:lpstr>
      <vt:lpstr>Measure!Offset365</vt:lpstr>
      <vt:lpstr>Measure!Offset450</vt:lpstr>
      <vt:lpstr>Measure!Offset530</vt:lpstr>
      <vt:lpstr>Measure!Offset615</vt:lpstr>
      <vt:lpstr>Measure!Offset700</vt:lpstr>
      <vt:lpstr>Measure!Offset770</vt:lpstr>
      <vt:lpstr>Measure!OffsetFm</vt:lpstr>
      <vt:lpstr>Measure!OffsetFo</vt:lpstr>
      <vt:lpstr>Measure!Reference310</vt:lpstr>
      <vt:lpstr>Measure!Reference365</vt:lpstr>
      <vt:lpstr>Measure!Reference450</vt:lpstr>
      <vt:lpstr>Measure!Reference530</vt:lpstr>
      <vt:lpstr>Measure!Reference700</vt:lpstr>
      <vt:lpstr>Measure!Reference770</vt:lpstr>
      <vt:lpstr>Measure!StandardF310</vt:lpstr>
      <vt:lpstr>Measure!StandardF365</vt:lpstr>
      <vt:lpstr>Measure!StandardF450</vt:lpstr>
      <vt:lpstr>Measure!StandardF530</vt:lpstr>
      <vt:lpstr>Measure!StandardF615</vt:lpstr>
      <vt:lpstr>Measure!StandardI310</vt:lpstr>
      <vt:lpstr>Measure!StandardI365</vt:lpstr>
      <vt:lpstr>Measure!StandardI450</vt:lpstr>
      <vt:lpstr>Measure!StandardI530</vt:lpstr>
      <vt:lpstr>Measure!StandardI615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2025-04-08T14:23:31Z</dcterms:created>
  <dcterms:modified xsi:type="dcterms:W3CDTF">2025-04-08T14:23:31Z</dcterms:modified>
</cp:coreProperties>
</file>